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8" windowWidth="14808" windowHeight="8016"/>
  </bookViews>
  <sheets>
    <sheet name="Front page_info" sheetId="11" r:id="rId1"/>
    <sheet name="p.1_individuals_I" sheetId="5" r:id="rId2"/>
    <sheet name="p.2_income_H" sheetId="4" r:id="rId3"/>
    <sheet name="p.3_BQ15" sheetId="9" r:id="rId4"/>
    <sheet name="p.4_BQ16" sheetId="8" r:id="rId5"/>
    <sheet name="p.5_AQ3" sheetId="2" r:id="rId6"/>
    <sheet name="p.6_AQ2" sheetId="1" r:id="rId7"/>
    <sheet name="p.7_AQ10" sheetId="3" r:id="rId8"/>
    <sheet name="p.8_BQ19" sheetId="10" r:id="rId9"/>
  </sheets>
  <definedNames>
    <definedName name="_xlnm._FilterDatabase" localSheetId="4" hidden="1">p.4_BQ16!$N$13:$V$19</definedName>
  </definedNames>
  <calcPr calcId="145621"/>
</workbook>
</file>

<file path=xl/calcChain.xml><?xml version="1.0" encoding="utf-8"?>
<calcChain xmlns="http://schemas.openxmlformats.org/spreadsheetml/2006/main">
  <c r="AG42" i="5" l="1"/>
  <c r="AF42" i="5"/>
  <c r="AM43" i="5"/>
  <c r="AL42" i="5"/>
  <c r="AI42" i="5"/>
  <c r="AJ43" i="5"/>
  <c r="AE32" i="5"/>
  <c r="AC32" i="5"/>
  <c r="AI10" i="5"/>
  <c r="AG10" i="5"/>
  <c r="AE22" i="5"/>
  <c r="AC22" i="5"/>
  <c r="E91" i="8" l="1"/>
  <c r="F91" i="8"/>
  <c r="G91" i="8"/>
  <c r="H91" i="8"/>
  <c r="I91" i="8"/>
  <c r="J91" i="8"/>
  <c r="D91" i="8"/>
  <c r="O163" i="9"/>
  <c r="O162" i="9"/>
  <c r="O161" i="9"/>
  <c r="O160" i="9"/>
  <c r="O159" i="9"/>
  <c r="O158" i="9"/>
  <c r="O157" i="9"/>
  <c r="O156" i="9"/>
  <c r="O155" i="9"/>
  <c r="O154" i="9"/>
  <c r="O153" i="9"/>
  <c r="O152" i="9"/>
  <c r="O151" i="9"/>
  <c r="O150" i="9"/>
  <c r="O149" i="9"/>
  <c r="O148" i="9"/>
  <c r="O147" i="9"/>
  <c r="O146" i="9"/>
  <c r="O145" i="9"/>
  <c r="O144" i="9"/>
  <c r="O143" i="9"/>
  <c r="O142" i="9"/>
  <c r="O141" i="9"/>
  <c r="O140" i="9"/>
  <c r="O139" i="9"/>
  <c r="O138" i="9"/>
  <c r="O137" i="9"/>
  <c r="O136" i="9"/>
  <c r="O135" i="9"/>
  <c r="O134" i="9"/>
  <c r="O133" i="9"/>
  <c r="O132" i="9"/>
  <c r="O131" i="9"/>
  <c r="O130" i="9"/>
  <c r="O129" i="9"/>
  <c r="O128"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94" i="9"/>
  <c r="O89" i="9"/>
  <c r="O90" i="9"/>
  <c r="O91" i="9"/>
  <c r="O92" i="9"/>
  <c r="O93" i="9"/>
  <c r="O88" i="9"/>
  <c r="N163" i="9"/>
  <c r="AL97" i="5" l="1"/>
  <c r="AD89" i="5"/>
  <c r="AB89" i="5"/>
  <c r="AD88" i="5"/>
  <c r="AB88" i="5"/>
  <c r="AD87" i="5"/>
  <c r="AB87" i="5"/>
  <c r="W545" i="5"/>
  <c r="V545" i="5"/>
  <c r="AE89" i="5" l="1"/>
  <c r="AC88" i="5"/>
  <c r="AC87" i="5"/>
  <c r="AC89" i="5"/>
  <c r="AB90" i="5"/>
  <c r="AD90" i="5"/>
  <c r="AE88" i="5" s="1"/>
  <c r="AE87" i="5" l="1"/>
  <c r="AE90" i="5" s="1"/>
  <c r="AC90" i="5"/>
  <c r="F13" i="10"/>
  <c r="G12" i="10"/>
  <c r="J11" i="10"/>
  <c r="K11" i="10" s="1"/>
  <c r="H11" i="10"/>
  <c r="I11" i="10" s="1"/>
  <c r="G11" i="10"/>
  <c r="G10" i="10"/>
  <c r="G9" i="10"/>
  <c r="G8" i="10"/>
  <c r="G7" i="10"/>
  <c r="G13" i="10" s="1"/>
  <c r="P23" i="8" l="1"/>
  <c r="S26" i="8"/>
  <c r="R26" i="8"/>
  <c r="Q26" i="8"/>
  <c r="P26" i="8"/>
  <c r="O26" i="8"/>
  <c r="S25" i="8"/>
  <c r="R25" i="8"/>
  <c r="Q25" i="8"/>
  <c r="P25" i="8"/>
  <c r="O25" i="8"/>
  <c r="S24" i="8"/>
  <c r="R24" i="8"/>
  <c r="Q24" i="8"/>
  <c r="P24" i="8"/>
  <c r="O24" i="8"/>
  <c r="S23" i="8"/>
  <c r="R23" i="8"/>
  <c r="Q23" i="8"/>
  <c r="O23" i="8"/>
  <c r="S22" i="8"/>
  <c r="R22" i="8"/>
  <c r="Q22" i="8"/>
  <c r="P22" i="8"/>
  <c r="O22" i="8"/>
  <c r="S21" i="8"/>
  <c r="R21" i="8"/>
  <c r="Q21" i="8"/>
  <c r="P21" i="8"/>
  <c r="O21" i="8"/>
  <c r="S20" i="8"/>
  <c r="R20" i="8"/>
  <c r="Q20" i="8"/>
  <c r="P20" i="8"/>
  <c r="O20" i="8"/>
  <c r="AC70" i="5"/>
  <c r="AC69" i="5"/>
  <c r="AC68" i="5"/>
  <c r="AC67" i="5"/>
  <c r="AC66" i="5"/>
  <c r="AC65" i="5"/>
  <c r="AC64" i="5"/>
  <c r="AC63" i="5"/>
  <c r="AC62" i="5"/>
  <c r="AD62" i="5" s="1"/>
  <c r="AC61" i="5"/>
  <c r="AC60" i="5"/>
  <c r="R545" i="5"/>
  <c r="Q545" i="5"/>
  <c r="P545" i="5"/>
  <c r="O545" i="5"/>
  <c r="N545" i="5"/>
  <c r="M545" i="5"/>
  <c r="L545" i="5"/>
  <c r="K545" i="5"/>
  <c r="J545" i="5"/>
  <c r="I545" i="5"/>
  <c r="H545" i="5"/>
  <c r="N5" i="2"/>
  <c r="B75" i="2"/>
  <c r="A85" i="9"/>
  <c r="AD60" i="5" l="1"/>
  <c r="AD61" i="5"/>
  <c r="AD69" i="5"/>
  <c r="AD67" i="5"/>
  <c r="AD65" i="5"/>
  <c r="AD63" i="5"/>
  <c r="AC73" i="5"/>
  <c r="AD70" i="5"/>
  <c r="AD68" i="5"/>
  <c r="AD66" i="5"/>
  <c r="AD64" i="5"/>
  <c r="M137" i="9"/>
  <c r="M97" i="9"/>
  <c r="M131" i="9"/>
  <c r="M91" i="9"/>
  <c r="M162" i="9"/>
  <c r="M161" i="9"/>
  <c r="M160" i="9"/>
  <c r="M159" i="9"/>
  <c r="M158" i="9"/>
  <c r="M157" i="9"/>
  <c r="M156" i="9"/>
  <c r="M155" i="9"/>
  <c r="M154" i="9"/>
  <c r="M153" i="9"/>
  <c r="M152" i="9"/>
  <c r="M151" i="9"/>
  <c r="M150" i="9"/>
  <c r="M149" i="9"/>
  <c r="M148" i="9"/>
  <c r="M147" i="9"/>
  <c r="M146" i="9"/>
  <c r="M145" i="9"/>
  <c r="M144" i="9"/>
  <c r="M143" i="9"/>
  <c r="M142" i="9"/>
  <c r="M141" i="9"/>
  <c r="M140" i="9"/>
  <c r="M139" i="9"/>
  <c r="M138" i="9"/>
  <c r="M136" i="9"/>
  <c r="M135" i="9"/>
  <c r="M134" i="9"/>
  <c r="M133" i="9"/>
  <c r="M132" i="9"/>
  <c r="M130" i="9"/>
  <c r="M129" i="9"/>
  <c r="M128" i="9"/>
  <c r="D85" i="9"/>
  <c r="N131" i="9" s="1"/>
  <c r="M122" i="9"/>
  <c r="N122" i="9" s="1"/>
  <c r="M121" i="9"/>
  <c r="N121" i="9" s="1"/>
  <c r="M120" i="9"/>
  <c r="N120" i="9" s="1"/>
  <c r="M119" i="9"/>
  <c r="N119" i="9" s="1"/>
  <c r="M106" i="9"/>
  <c r="N106" i="9" s="1"/>
  <c r="M118" i="9"/>
  <c r="N118" i="9" s="1"/>
  <c r="M117" i="9"/>
  <c r="N117" i="9" s="1"/>
  <c r="M116" i="9"/>
  <c r="N116" i="9" s="1"/>
  <c r="M109" i="9"/>
  <c r="N109" i="9" s="1"/>
  <c r="M115" i="9"/>
  <c r="N115" i="9" s="1"/>
  <c r="M114" i="9"/>
  <c r="N114" i="9" s="1"/>
  <c r="M103" i="9"/>
  <c r="N103" i="9" s="1"/>
  <c r="M102" i="9"/>
  <c r="N102" i="9" s="1"/>
  <c r="M105" i="9"/>
  <c r="N105" i="9" s="1"/>
  <c r="M101" i="9"/>
  <c r="N101" i="9" s="1"/>
  <c r="M99" i="9"/>
  <c r="N99" i="9" s="1"/>
  <c r="M113" i="9"/>
  <c r="N113" i="9" s="1"/>
  <c r="M95" i="9"/>
  <c r="N95" i="9" s="1"/>
  <c r="M112" i="9"/>
  <c r="N112" i="9" s="1"/>
  <c r="M100" i="9"/>
  <c r="N100" i="9" s="1"/>
  <c r="M92" i="9"/>
  <c r="N92" i="9" s="1"/>
  <c r="M98" i="9"/>
  <c r="N98" i="9" s="1"/>
  <c r="M108" i="9"/>
  <c r="N108" i="9" s="1"/>
  <c r="M104" i="9"/>
  <c r="N104" i="9" s="1"/>
  <c r="M107" i="9"/>
  <c r="N107" i="9" s="1"/>
  <c r="M88" i="9"/>
  <c r="N88" i="9" s="1"/>
  <c r="M89" i="9"/>
  <c r="N89" i="9" s="1"/>
  <c r="M111" i="9"/>
  <c r="N111" i="9" s="1"/>
  <c r="M96" i="9"/>
  <c r="N96" i="9" s="1"/>
  <c r="M94" i="9"/>
  <c r="N94" i="9" s="1"/>
  <c r="M90" i="9"/>
  <c r="N90" i="9" s="1"/>
  <c r="M110" i="9"/>
  <c r="N110" i="9" s="1"/>
  <c r="M93" i="9"/>
  <c r="N93" i="9" s="1"/>
  <c r="AE69" i="5" l="1"/>
  <c r="AE61" i="5"/>
  <c r="AE63" i="5"/>
  <c r="AE62" i="5"/>
  <c r="AE64" i="5"/>
  <c r="AE66" i="5"/>
  <c r="AE68" i="5"/>
  <c r="AE70" i="5"/>
  <c r="AE65" i="5"/>
  <c r="AE60" i="5"/>
  <c r="AE67" i="5"/>
  <c r="N97" i="9"/>
  <c r="N91" i="9"/>
  <c r="N129" i="9"/>
  <c r="N133" i="9"/>
  <c r="N137" i="9"/>
  <c r="N141" i="9"/>
  <c r="N145" i="9"/>
  <c r="N149" i="9"/>
  <c r="N153" i="9"/>
  <c r="N157" i="9"/>
  <c r="N161" i="9"/>
  <c r="N130" i="9"/>
  <c r="N134" i="9"/>
  <c r="N138" i="9"/>
  <c r="N142" i="9"/>
  <c r="N146" i="9"/>
  <c r="N150" i="9"/>
  <c r="N154" i="9"/>
  <c r="N158" i="9"/>
  <c r="N162" i="9"/>
  <c r="N135" i="9"/>
  <c r="N139" i="9"/>
  <c r="N143" i="9"/>
  <c r="N147" i="9"/>
  <c r="N151" i="9"/>
  <c r="N155" i="9"/>
  <c r="N159" i="9"/>
  <c r="N128" i="9"/>
  <c r="N132" i="9"/>
  <c r="N136" i="9"/>
  <c r="N140" i="9"/>
  <c r="N144" i="9"/>
  <c r="N148" i="9"/>
  <c r="N152" i="9"/>
  <c r="N156" i="9"/>
  <c r="N160" i="9"/>
  <c r="P6" i="8" l="1"/>
  <c r="Q6" i="8"/>
  <c r="R6" i="8"/>
  <c r="S6" i="8"/>
  <c r="T6" i="8"/>
  <c r="U6" i="8"/>
  <c r="P7" i="8"/>
  <c r="Q7" i="8"/>
  <c r="R7" i="8"/>
  <c r="S7" i="8"/>
  <c r="T7" i="8"/>
  <c r="U7" i="8"/>
  <c r="P8" i="8"/>
  <c r="Q8" i="8"/>
  <c r="R8" i="8"/>
  <c r="S8" i="8"/>
  <c r="T8" i="8"/>
  <c r="U8" i="8"/>
  <c r="P9" i="8"/>
  <c r="Q9" i="8"/>
  <c r="R9" i="8"/>
  <c r="S9" i="8"/>
  <c r="T9" i="8"/>
  <c r="U9" i="8"/>
  <c r="P10" i="8"/>
  <c r="Q10" i="8"/>
  <c r="R10" i="8"/>
  <c r="S10" i="8"/>
  <c r="T10" i="8"/>
  <c r="U10" i="8"/>
  <c r="O10" i="8"/>
  <c r="O9" i="8"/>
  <c r="O8" i="8"/>
  <c r="O7" i="8"/>
  <c r="O6" i="8"/>
  <c r="O11" i="8" s="1"/>
  <c r="V8" i="8" l="1"/>
  <c r="S11" i="8"/>
  <c r="V9" i="8"/>
  <c r="V6" i="8"/>
  <c r="V10" i="8"/>
  <c r="R11" i="8"/>
  <c r="V7" i="8"/>
  <c r="U11" i="8"/>
  <c r="Q11" i="8"/>
  <c r="T11" i="8"/>
  <c r="P11" i="8"/>
  <c r="A92" i="8"/>
  <c r="AG19" i="5"/>
  <c r="AF19" i="5"/>
  <c r="AB80" i="5"/>
  <c r="AB79" i="5"/>
  <c r="AB78" i="5"/>
  <c r="AD80" i="5"/>
  <c r="AD79" i="5"/>
  <c r="AD78" i="5"/>
  <c r="S238" i="5"/>
  <c r="T238" i="5" s="1"/>
  <c r="S239" i="5"/>
  <c r="T239" i="5" s="1"/>
  <c r="S240" i="5"/>
  <c r="T240" i="5" s="1"/>
  <c r="S241" i="5"/>
  <c r="T241" i="5" s="1"/>
  <c r="S242" i="5"/>
  <c r="T242" i="5" s="1"/>
  <c r="S243" i="5"/>
  <c r="T243" i="5" s="1"/>
  <c r="S244" i="5"/>
  <c r="T244" i="5" s="1"/>
  <c r="S245" i="5"/>
  <c r="T245" i="5" s="1"/>
  <c r="S246" i="5"/>
  <c r="T246" i="5" s="1"/>
  <c r="S247" i="5"/>
  <c r="T247" i="5" s="1"/>
  <c r="S248" i="5"/>
  <c r="T248" i="5" s="1"/>
  <c r="S249" i="5"/>
  <c r="T249" i="5" s="1"/>
  <c r="S250" i="5"/>
  <c r="T250" i="5" s="1"/>
  <c r="S251" i="5"/>
  <c r="T251" i="5" s="1"/>
  <c r="S252" i="5"/>
  <c r="T252" i="5" s="1"/>
  <c r="S253" i="5"/>
  <c r="T253" i="5" s="1"/>
  <c r="S254" i="5"/>
  <c r="T254" i="5" s="1"/>
  <c r="S255" i="5"/>
  <c r="T255" i="5" s="1"/>
  <c r="S256" i="5"/>
  <c r="T256" i="5" s="1"/>
  <c r="S257" i="5"/>
  <c r="T257" i="5" s="1"/>
  <c r="S258" i="5"/>
  <c r="T258" i="5" s="1"/>
  <c r="S259" i="5"/>
  <c r="T259" i="5" s="1"/>
  <c r="S260" i="5"/>
  <c r="T260" i="5" s="1"/>
  <c r="S261" i="5"/>
  <c r="T261" i="5" s="1"/>
  <c r="S262" i="5"/>
  <c r="T262" i="5" s="1"/>
  <c r="S263" i="5"/>
  <c r="T263" i="5" s="1"/>
  <c r="S264" i="5"/>
  <c r="T264" i="5" s="1"/>
  <c r="S265" i="5"/>
  <c r="T265" i="5" s="1"/>
  <c r="S266" i="5"/>
  <c r="T266" i="5" s="1"/>
  <c r="S267" i="5"/>
  <c r="T267" i="5" s="1"/>
  <c r="S268" i="5"/>
  <c r="T268" i="5" s="1"/>
  <c r="S269" i="5"/>
  <c r="T269" i="5" s="1"/>
  <c r="S270" i="5"/>
  <c r="T270" i="5" s="1"/>
  <c r="S271" i="5"/>
  <c r="T271" i="5" s="1"/>
  <c r="S272" i="5"/>
  <c r="T272" i="5" s="1"/>
  <c r="S273" i="5"/>
  <c r="T273" i="5" s="1"/>
  <c r="S274" i="5"/>
  <c r="T274" i="5" s="1"/>
  <c r="S275" i="5"/>
  <c r="T275" i="5" s="1"/>
  <c r="S276" i="5"/>
  <c r="T276" i="5" s="1"/>
  <c r="S277" i="5"/>
  <c r="T277" i="5" s="1"/>
  <c r="S278" i="5"/>
  <c r="T278" i="5" s="1"/>
  <c r="S279" i="5"/>
  <c r="T279" i="5" s="1"/>
  <c r="S280" i="5"/>
  <c r="T280" i="5" s="1"/>
  <c r="S281" i="5"/>
  <c r="T281" i="5" s="1"/>
  <c r="S282" i="5"/>
  <c r="T282" i="5" s="1"/>
  <c r="S283" i="5"/>
  <c r="T283" i="5" s="1"/>
  <c r="S284" i="5"/>
  <c r="T284" i="5" s="1"/>
  <c r="S285" i="5"/>
  <c r="T285" i="5" s="1"/>
  <c r="S286" i="5"/>
  <c r="T286" i="5" s="1"/>
  <c r="S287" i="5"/>
  <c r="T287" i="5" s="1"/>
  <c r="S288" i="5"/>
  <c r="T288" i="5" s="1"/>
  <c r="S289" i="5"/>
  <c r="T289" i="5" s="1"/>
  <c r="S290" i="5"/>
  <c r="T290" i="5" s="1"/>
  <c r="S291" i="5"/>
  <c r="T291" i="5" s="1"/>
  <c r="S292" i="5"/>
  <c r="T292" i="5" s="1"/>
  <c r="S293" i="5"/>
  <c r="T293" i="5" s="1"/>
  <c r="S294" i="5"/>
  <c r="T294" i="5" s="1"/>
  <c r="S295" i="5"/>
  <c r="T295" i="5" s="1"/>
  <c r="S296" i="5"/>
  <c r="T296" i="5" s="1"/>
  <c r="S297" i="5"/>
  <c r="T297" i="5" s="1"/>
  <c r="S298" i="5"/>
  <c r="T298" i="5" s="1"/>
  <c r="S299" i="5"/>
  <c r="T299" i="5" s="1"/>
  <c r="S300" i="5"/>
  <c r="T300" i="5" s="1"/>
  <c r="S301" i="5"/>
  <c r="T301" i="5" s="1"/>
  <c r="S302" i="5"/>
  <c r="T302" i="5" s="1"/>
  <c r="S303" i="5"/>
  <c r="T303" i="5" s="1"/>
  <c r="S304" i="5"/>
  <c r="T304" i="5" s="1"/>
  <c r="S305" i="5"/>
  <c r="T305" i="5" s="1"/>
  <c r="S306" i="5"/>
  <c r="T306" i="5" s="1"/>
  <c r="S307" i="5"/>
  <c r="T307" i="5" s="1"/>
  <c r="S308" i="5"/>
  <c r="T308" i="5" s="1"/>
  <c r="S309" i="5"/>
  <c r="T309" i="5" s="1"/>
  <c r="S310" i="5"/>
  <c r="T310" i="5" s="1"/>
  <c r="S311" i="5"/>
  <c r="T311" i="5" s="1"/>
  <c r="S312" i="5"/>
  <c r="T312" i="5" s="1"/>
  <c r="S313" i="5"/>
  <c r="T313" i="5" s="1"/>
  <c r="S314" i="5"/>
  <c r="T314" i="5" s="1"/>
  <c r="S315" i="5"/>
  <c r="T315" i="5" s="1"/>
  <c r="S316" i="5"/>
  <c r="T316" i="5" s="1"/>
  <c r="S317" i="5"/>
  <c r="T317" i="5" s="1"/>
  <c r="S318" i="5"/>
  <c r="T318" i="5" s="1"/>
  <c r="S319" i="5"/>
  <c r="T319" i="5" s="1"/>
  <c r="S320" i="5"/>
  <c r="T320" i="5" s="1"/>
  <c r="S321" i="5"/>
  <c r="T321" i="5" s="1"/>
  <c r="S322" i="5"/>
  <c r="T322" i="5" s="1"/>
  <c r="S323" i="5"/>
  <c r="T323" i="5" s="1"/>
  <c r="S324" i="5"/>
  <c r="T324" i="5" s="1"/>
  <c r="S325" i="5"/>
  <c r="T325" i="5" s="1"/>
  <c r="S326" i="5"/>
  <c r="T326" i="5" s="1"/>
  <c r="S327" i="5"/>
  <c r="T327" i="5" s="1"/>
  <c r="S328" i="5"/>
  <c r="T328" i="5" s="1"/>
  <c r="S329" i="5"/>
  <c r="T329" i="5" s="1"/>
  <c r="S330" i="5"/>
  <c r="T330" i="5" s="1"/>
  <c r="S331" i="5"/>
  <c r="T331" i="5" s="1"/>
  <c r="S332" i="5"/>
  <c r="T332" i="5" s="1"/>
  <c r="S333" i="5"/>
  <c r="T333" i="5" s="1"/>
  <c r="S334" i="5"/>
  <c r="T334" i="5" s="1"/>
  <c r="S335" i="5"/>
  <c r="T335" i="5" s="1"/>
  <c r="S336" i="5"/>
  <c r="T336" i="5" s="1"/>
  <c r="S337" i="5"/>
  <c r="T337" i="5" s="1"/>
  <c r="S338" i="5"/>
  <c r="T338" i="5" s="1"/>
  <c r="S339" i="5"/>
  <c r="T339" i="5" s="1"/>
  <c r="S340" i="5"/>
  <c r="T340" i="5" s="1"/>
  <c r="S341" i="5"/>
  <c r="T341" i="5" s="1"/>
  <c r="S342" i="5"/>
  <c r="T342" i="5" s="1"/>
  <c r="S343" i="5"/>
  <c r="T343" i="5" s="1"/>
  <c r="S344" i="5"/>
  <c r="T344" i="5" s="1"/>
  <c r="S345" i="5"/>
  <c r="T345" i="5" s="1"/>
  <c r="S346" i="5"/>
  <c r="T346" i="5" s="1"/>
  <c r="S347" i="5"/>
  <c r="T347" i="5" s="1"/>
  <c r="S348" i="5"/>
  <c r="T348" i="5" s="1"/>
  <c r="S349" i="5"/>
  <c r="T349" i="5" s="1"/>
  <c r="S350" i="5"/>
  <c r="T350" i="5" s="1"/>
  <c r="S351" i="5"/>
  <c r="T351" i="5" s="1"/>
  <c r="S352" i="5"/>
  <c r="T352" i="5" s="1"/>
  <c r="S353" i="5"/>
  <c r="T353" i="5" s="1"/>
  <c r="S354" i="5"/>
  <c r="T354" i="5" s="1"/>
  <c r="S355" i="5"/>
  <c r="T355" i="5" s="1"/>
  <c r="S356" i="5"/>
  <c r="T356" i="5" s="1"/>
  <c r="S357" i="5"/>
  <c r="T357" i="5" s="1"/>
  <c r="S358" i="5"/>
  <c r="T358" i="5" s="1"/>
  <c r="S359" i="5"/>
  <c r="T359" i="5" s="1"/>
  <c r="S360" i="5"/>
  <c r="T360" i="5" s="1"/>
  <c r="S361" i="5"/>
  <c r="T361" i="5" s="1"/>
  <c r="S362" i="5"/>
  <c r="T362" i="5" s="1"/>
  <c r="S363" i="5"/>
  <c r="T363" i="5" s="1"/>
  <c r="S364" i="5"/>
  <c r="T364" i="5" s="1"/>
  <c r="S365" i="5"/>
  <c r="T365" i="5" s="1"/>
  <c r="S366" i="5"/>
  <c r="T366" i="5" s="1"/>
  <c r="S367" i="5"/>
  <c r="T367" i="5" s="1"/>
  <c r="S368" i="5"/>
  <c r="T368" i="5" s="1"/>
  <c r="S369" i="5"/>
  <c r="T369" i="5" s="1"/>
  <c r="S370" i="5"/>
  <c r="T370" i="5" s="1"/>
  <c r="S371" i="5"/>
  <c r="T371" i="5" s="1"/>
  <c r="S372" i="5"/>
  <c r="T372" i="5" s="1"/>
  <c r="S373" i="5"/>
  <c r="T373" i="5" s="1"/>
  <c r="S374" i="5"/>
  <c r="T374" i="5" s="1"/>
  <c r="S375" i="5"/>
  <c r="T375" i="5" s="1"/>
  <c r="S376" i="5"/>
  <c r="T376" i="5" s="1"/>
  <c r="S377" i="5"/>
  <c r="T377" i="5" s="1"/>
  <c r="S378" i="5"/>
  <c r="T378" i="5" s="1"/>
  <c r="S379" i="5"/>
  <c r="T379" i="5" s="1"/>
  <c r="S380" i="5"/>
  <c r="T380" i="5" s="1"/>
  <c r="S381" i="5"/>
  <c r="T381" i="5" s="1"/>
  <c r="S382" i="5"/>
  <c r="T382" i="5" s="1"/>
  <c r="S383" i="5"/>
  <c r="T383" i="5" s="1"/>
  <c r="S384" i="5"/>
  <c r="T384" i="5" s="1"/>
  <c r="S385" i="5"/>
  <c r="T385" i="5" s="1"/>
  <c r="S386" i="5"/>
  <c r="T386" i="5" s="1"/>
  <c r="S387" i="5"/>
  <c r="T387" i="5" s="1"/>
  <c r="S388" i="5"/>
  <c r="T388" i="5" s="1"/>
  <c r="S389" i="5"/>
  <c r="T389" i="5" s="1"/>
  <c r="S390" i="5"/>
  <c r="T390" i="5" s="1"/>
  <c r="S391" i="5"/>
  <c r="T391" i="5" s="1"/>
  <c r="S392" i="5"/>
  <c r="T392" i="5" s="1"/>
  <c r="S393" i="5"/>
  <c r="T393" i="5" s="1"/>
  <c r="S394" i="5"/>
  <c r="T394" i="5" s="1"/>
  <c r="S395" i="5"/>
  <c r="T395" i="5" s="1"/>
  <c r="S396" i="5"/>
  <c r="T396" i="5" s="1"/>
  <c r="S397" i="5"/>
  <c r="T397" i="5" s="1"/>
  <c r="S398" i="5"/>
  <c r="T398" i="5" s="1"/>
  <c r="S399" i="5"/>
  <c r="T399" i="5" s="1"/>
  <c r="S400" i="5"/>
  <c r="T400" i="5" s="1"/>
  <c r="S401" i="5"/>
  <c r="T401" i="5" s="1"/>
  <c r="S402" i="5"/>
  <c r="T402" i="5" s="1"/>
  <c r="S403" i="5"/>
  <c r="T403" i="5" s="1"/>
  <c r="S404" i="5"/>
  <c r="T404" i="5" s="1"/>
  <c r="S405" i="5"/>
  <c r="T405" i="5" s="1"/>
  <c r="S406" i="5"/>
  <c r="T406" i="5" s="1"/>
  <c r="S407" i="5"/>
  <c r="T407" i="5" s="1"/>
  <c r="S408" i="5"/>
  <c r="T408" i="5" s="1"/>
  <c r="S409" i="5"/>
  <c r="T409" i="5" s="1"/>
  <c r="S410" i="5"/>
  <c r="T410" i="5" s="1"/>
  <c r="S411" i="5"/>
  <c r="T411" i="5" s="1"/>
  <c r="S412" i="5"/>
  <c r="T412" i="5" s="1"/>
  <c r="S413" i="5"/>
  <c r="T413" i="5" s="1"/>
  <c r="S414" i="5"/>
  <c r="T414" i="5" s="1"/>
  <c r="S415" i="5"/>
  <c r="T415" i="5" s="1"/>
  <c r="S416" i="5"/>
  <c r="T416" i="5" s="1"/>
  <c r="S417" i="5"/>
  <c r="T417" i="5" s="1"/>
  <c r="S418" i="5"/>
  <c r="T418" i="5" s="1"/>
  <c r="S419" i="5"/>
  <c r="T419" i="5" s="1"/>
  <c r="S420" i="5"/>
  <c r="T420" i="5" s="1"/>
  <c r="S421" i="5"/>
  <c r="T421" i="5" s="1"/>
  <c r="S422" i="5"/>
  <c r="T422" i="5" s="1"/>
  <c r="S423" i="5"/>
  <c r="T423" i="5" s="1"/>
  <c r="S424" i="5"/>
  <c r="T424" i="5" s="1"/>
  <c r="S425" i="5"/>
  <c r="T425" i="5" s="1"/>
  <c r="S426" i="5"/>
  <c r="T426" i="5" s="1"/>
  <c r="S427" i="5"/>
  <c r="T427" i="5" s="1"/>
  <c r="S428" i="5"/>
  <c r="T428" i="5" s="1"/>
  <c r="S429" i="5"/>
  <c r="T429" i="5" s="1"/>
  <c r="S430" i="5"/>
  <c r="T430" i="5" s="1"/>
  <c r="S431" i="5"/>
  <c r="T431" i="5" s="1"/>
  <c r="S432" i="5"/>
  <c r="T432" i="5" s="1"/>
  <c r="S433" i="5"/>
  <c r="T433" i="5" s="1"/>
  <c r="S434" i="5"/>
  <c r="T434" i="5" s="1"/>
  <c r="S435" i="5"/>
  <c r="T435" i="5" s="1"/>
  <c r="S436" i="5"/>
  <c r="T436" i="5" s="1"/>
  <c r="S437" i="5"/>
  <c r="T437" i="5" s="1"/>
  <c r="S438" i="5"/>
  <c r="T438" i="5" s="1"/>
  <c r="S439" i="5"/>
  <c r="T439" i="5" s="1"/>
  <c r="S440" i="5"/>
  <c r="T440" i="5" s="1"/>
  <c r="S441" i="5"/>
  <c r="T441" i="5" s="1"/>
  <c r="S442" i="5"/>
  <c r="T442" i="5" s="1"/>
  <c r="S443" i="5"/>
  <c r="T443" i="5" s="1"/>
  <c r="S444" i="5"/>
  <c r="T444" i="5" s="1"/>
  <c r="S445" i="5"/>
  <c r="T445" i="5" s="1"/>
  <c r="S446" i="5"/>
  <c r="T446" i="5" s="1"/>
  <c r="S447" i="5"/>
  <c r="T447" i="5" s="1"/>
  <c r="S448" i="5"/>
  <c r="T448" i="5" s="1"/>
  <c r="S449" i="5"/>
  <c r="T449" i="5" s="1"/>
  <c r="S450" i="5"/>
  <c r="T450" i="5" s="1"/>
  <c r="S451" i="5"/>
  <c r="T451" i="5" s="1"/>
  <c r="S452" i="5"/>
  <c r="T452" i="5" s="1"/>
  <c r="S453" i="5"/>
  <c r="T453" i="5" s="1"/>
  <c r="S454" i="5"/>
  <c r="T454" i="5" s="1"/>
  <c r="S455" i="5"/>
  <c r="T455" i="5" s="1"/>
  <c r="S456" i="5"/>
  <c r="T456" i="5" s="1"/>
  <c r="S457" i="5"/>
  <c r="T457" i="5" s="1"/>
  <c r="S458" i="5"/>
  <c r="T458" i="5" s="1"/>
  <c r="S459" i="5"/>
  <c r="T459" i="5" s="1"/>
  <c r="S460" i="5"/>
  <c r="T460" i="5" s="1"/>
  <c r="S461" i="5"/>
  <c r="T461" i="5" s="1"/>
  <c r="S462" i="5"/>
  <c r="T462" i="5" s="1"/>
  <c r="S463" i="5"/>
  <c r="T463" i="5" s="1"/>
  <c r="S464" i="5"/>
  <c r="T464" i="5" s="1"/>
  <c r="S465" i="5"/>
  <c r="T465" i="5" s="1"/>
  <c r="S466" i="5"/>
  <c r="T466" i="5" s="1"/>
  <c r="S467" i="5"/>
  <c r="T467" i="5" s="1"/>
  <c r="S468" i="5"/>
  <c r="T468" i="5" s="1"/>
  <c r="S469" i="5"/>
  <c r="T469" i="5" s="1"/>
  <c r="S470" i="5"/>
  <c r="T470" i="5" s="1"/>
  <c r="S471" i="5"/>
  <c r="T471" i="5" s="1"/>
  <c r="S472" i="5"/>
  <c r="T472" i="5" s="1"/>
  <c r="S473" i="5"/>
  <c r="T473" i="5" s="1"/>
  <c r="S474" i="5"/>
  <c r="T474" i="5" s="1"/>
  <c r="S475" i="5"/>
  <c r="T475" i="5" s="1"/>
  <c r="S476" i="5"/>
  <c r="T476" i="5" s="1"/>
  <c r="S477" i="5"/>
  <c r="T477" i="5" s="1"/>
  <c r="S478" i="5"/>
  <c r="T478" i="5" s="1"/>
  <c r="S479" i="5"/>
  <c r="T479" i="5" s="1"/>
  <c r="S480" i="5"/>
  <c r="T480" i="5" s="1"/>
  <c r="S481" i="5"/>
  <c r="T481" i="5" s="1"/>
  <c r="S482" i="5"/>
  <c r="T482" i="5" s="1"/>
  <c r="S483" i="5"/>
  <c r="T483" i="5" s="1"/>
  <c r="S484" i="5"/>
  <c r="T484" i="5"/>
  <c r="S485" i="5"/>
  <c r="T485" i="5" s="1"/>
  <c r="S486" i="5"/>
  <c r="T486" i="5" s="1"/>
  <c r="S487" i="5"/>
  <c r="T487" i="5" s="1"/>
  <c r="S488" i="5"/>
  <c r="T488" i="5" s="1"/>
  <c r="S489" i="5"/>
  <c r="T489" i="5" s="1"/>
  <c r="S490" i="5"/>
  <c r="T490" i="5" s="1"/>
  <c r="S491" i="5"/>
  <c r="T491" i="5" s="1"/>
  <c r="S492" i="5"/>
  <c r="T492" i="5" s="1"/>
  <c r="S493" i="5"/>
  <c r="T493" i="5" s="1"/>
  <c r="S494" i="5"/>
  <c r="T494" i="5" s="1"/>
  <c r="S495" i="5"/>
  <c r="T495" i="5" s="1"/>
  <c r="S496" i="5"/>
  <c r="T496" i="5" s="1"/>
  <c r="S497" i="5"/>
  <c r="T497" i="5" s="1"/>
  <c r="S498" i="5"/>
  <c r="T498" i="5" s="1"/>
  <c r="S499" i="5"/>
  <c r="T499" i="5" s="1"/>
  <c r="S500" i="5"/>
  <c r="T500" i="5" s="1"/>
  <c r="S501" i="5"/>
  <c r="T501" i="5" s="1"/>
  <c r="S502" i="5"/>
  <c r="T502" i="5" s="1"/>
  <c r="S503" i="5"/>
  <c r="T503" i="5" s="1"/>
  <c r="S504" i="5"/>
  <c r="T504" i="5" s="1"/>
  <c r="S505" i="5"/>
  <c r="T505" i="5" s="1"/>
  <c r="S506" i="5"/>
  <c r="T506" i="5" s="1"/>
  <c r="S507" i="5"/>
  <c r="T507" i="5" s="1"/>
  <c r="S508" i="5"/>
  <c r="T508" i="5" s="1"/>
  <c r="S509" i="5"/>
  <c r="T509" i="5" s="1"/>
  <c r="S510" i="5"/>
  <c r="T510" i="5" s="1"/>
  <c r="S511" i="5"/>
  <c r="T511" i="5" s="1"/>
  <c r="S512" i="5"/>
  <c r="T512" i="5" s="1"/>
  <c r="S513" i="5"/>
  <c r="T513" i="5" s="1"/>
  <c r="S514" i="5"/>
  <c r="T514" i="5" s="1"/>
  <c r="S515" i="5"/>
  <c r="T515" i="5" s="1"/>
  <c r="S516" i="5"/>
  <c r="T516" i="5" s="1"/>
  <c r="S517" i="5"/>
  <c r="T517" i="5" s="1"/>
  <c r="S518" i="5"/>
  <c r="T518" i="5" s="1"/>
  <c r="S519" i="5"/>
  <c r="T519" i="5" s="1"/>
  <c r="S520" i="5"/>
  <c r="T520" i="5" s="1"/>
  <c r="S521" i="5"/>
  <c r="T521" i="5" s="1"/>
  <c r="S522" i="5"/>
  <c r="T522" i="5" s="1"/>
  <c r="S523" i="5"/>
  <c r="T523" i="5" s="1"/>
  <c r="S524" i="5"/>
  <c r="T524" i="5" s="1"/>
  <c r="S525" i="5"/>
  <c r="T525" i="5" s="1"/>
  <c r="S526" i="5"/>
  <c r="T526" i="5" s="1"/>
  <c r="S527" i="5"/>
  <c r="T527" i="5" s="1"/>
  <c r="S528" i="5"/>
  <c r="T528" i="5" s="1"/>
  <c r="S529" i="5"/>
  <c r="T529" i="5" s="1"/>
  <c r="S530" i="5"/>
  <c r="T530" i="5" s="1"/>
  <c r="S531" i="5"/>
  <c r="T531" i="5" s="1"/>
  <c r="S532" i="5"/>
  <c r="T532" i="5" s="1"/>
  <c r="S533" i="5"/>
  <c r="T533" i="5" s="1"/>
  <c r="S534" i="5"/>
  <c r="T534" i="5" s="1"/>
  <c r="S535" i="5"/>
  <c r="T535" i="5" s="1"/>
  <c r="S536" i="5"/>
  <c r="T536" i="5" s="1"/>
  <c r="S537" i="5"/>
  <c r="T537" i="5" s="1"/>
  <c r="S538" i="5"/>
  <c r="T538" i="5" s="1"/>
  <c r="S539" i="5"/>
  <c r="T539" i="5" s="1"/>
  <c r="S540" i="5"/>
  <c r="T540" i="5"/>
  <c r="S541" i="5"/>
  <c r="T541" i="5" s="1"/>
  <c r="S542" i="5"/>
  <c r="T542" i="5" s="1"/>
  <c r="S543" i="5"/>
  <c r="T543" i="5" s="1"/>
  <c r="S544" i="5"/>
  <c r="T544" i="5" s="1"/>
  <c r="S4" i="5"/>
  <c r="T4" i="5" s="1"/>
  <c r="S5" i="5"/>
  <c r="T5" i="5" s="1"/>
  <c r="S6" i="5"/>
  <c r="T6" i="5" s="1"/>
  <c r="S7" i="5"/>
  <c r="T7" i="5" s="1"/>
  <c r="S8" i="5"/>
  <c r="T8" i="5" s="1"/>
  <c r="S9" i="5"/>
  <c r="T9" i="5" s="1"/>
  <c r="S10" i="5"/>
  <c r="T10" i="5" s="1"/>
  <c r="S11" i="5"/>
  <c r="T11" i="5" s="1"/>
  <c r="S12" i="5"/>
  <c r="T12" i="5" s="1"/>
  <c r="S13" i="5"/>
  <c r="T13" i="5" s="1"/>
  <c r="S14" i="5"/>
  <c r="T14" i="5" s="1"/>
  <c r="S15" i="5"/>
  <c r="T15" i="5" s="1"/>
  <c r="S16" i="5"/>
  <c r="T16" i="5" s="1"/>
  <c r="S17" i="5"/>
  <c r="T17" i="5" s="1"/>
  <c r="S18" i="5"/>
  <c r="T18" i="5" s="1"/>
  <c r="S19" i="5"/>
  <c r="T19" i="5" s="1"/>
  <c r="S20" i="5"/>
  <c r="T20" i="5" s="1"/>
  <c r="S21" i="5"/>
  <c r="T21" i="5" s="1"/>
  <c r="S22" i="5"/>
  <c r="T22" i="5"/>
  <c r="S23" i="5"/>
  <c r="T23" i="5" s="1"/>
  <c r="S24" i="5"/>
  <c r="T24" i="5" s="1"/>
  <c r="S25" i="5"/>
  <c r="T25" i="5" s="1"/>
  <c r="S26" i="5"/>
  <c r="T26" i="5" s="1"/>
  <c r="S27" i="5"/>
  <c r="T27" i="5" s="1"/>
  <c r="S28" i="5"/>
  <c r="T28" i="5" s="1"/>
  <c r="S29" i="5"/>
  <c r="T29" i="5" s="1"/>
  <c r="S30" i="5"/>
  <c r="T30" i="5" s="1"/>
  <c r="S31" i="5"/>
  <c r="T31" i="5" s="1"/>
  <c r="S32" i="5"/>
  <c r="T32" i="5" s="1"/>
  <c r="S33" i="5"/>
  <c r="T33" i="5" s="1"/>
  <c r="S34" i="5"/>
  <c r="T34" i="5" s="1"/>
  <c r="S35" i="5"/>
  <c r="T35" i="5" s="1"/>
  <c r="S36" i="5"/>
  <c r="T36" i="5" s="1"/>
  <c r="S37" i="5"/>
  <c r="T37" i="5" s="1"/>
  <c r="S38" i="5"/>
  <c r="T38" i="5" s="1"/>
  <c r="S39" i="5"/>
  <c r="T39" i="5" s="1"/>
  <c r="S40" i="5"/>
  <c r="T40" i="5" s="1"/>
  <c r="S41" i="5"/>
  <c r="T41" i="5" s="1"/>
  <c r="S42" i="5"/>
  <c r="T42" i="5" s="1"/>
  <c r="S43" i="5"/>
  <c r="T43" i="5" s="1"/>
  <c r="S44" i="5"/>
  <c r="T44" i="5" s="1"/>
  <c r="S45" i="5"/>
  <c r="T45" i="5" s="1"/>
  <c r="S46" i="5"/>
  <c r="T46" i="5" s="1"/>
  <c r="S47" i="5"/>
  <c r="T47" i="5" s="1"/>
  <c r="S48" i="5"/>
  <c r="T48" i="5" s="1"/>
  <c r="S49" i="5"/>
  <c r="T49" i="5" s="1"/>
  <c r="S50" i="5"/>
  <c r="T50" i="5" s="1"/>
  <c r="S51" i="5"/>
  <c r="T51" i="5" s="1"/>
  <c r="S52" i="5"/>
  <c r="T52" i="5" s="1"/>
  <c r="S53" i="5"/>
  <c r="T53" i="5" s="1"/>
  <c r="S54" i="5"/>
  <c r="T54" i="5"/>
  <c r="S55" i="5"/>
  <c r="T55" i="5" s="1"/>
  <c r="S56" i="5"/>
  <c r="T56" i="5" s="1"/>
  <c r="S57" i="5"/>
  <c r="T57" i="5" s="1"/>
  <c r="S58" i="5"/>
  <c r="T58" i="5" s="1"/>
  <c r="S59" i="5"/>
  <c r="T59" i="5" s="1"/>
  <c r="S60" i="5"/>
  <c r="T60" i="5" s="1"/>
  <c r="S61" i="5"/>
  <c r="T61" i="5" s="1"/>
  <c r="S62" i="5"/>
  <c r="T62" i="5" s="1"/>
  <c r="S63" i="5"/>
  <c r="T63" i="5" s="1"/>
  <c r="S64" i="5"/>
  <c r="T64" i="5" s="1"/>
  <c r="S65" i="5"/>
  <c r="T65" i="5" s="1"/>
  <c r="S66" i="5"/>
  <c r="T66" i="5" s="1"/>
  <c r="S67" i="5"/>
  <c r="T67" i="5" s="1"/>
  <c r="S68" i="5"/>
  <c r="T68" i="5" s="1"/>
  <c r="S69" i="5"/>
  <c r="T69" i="5" s="1"/>
  <c r="S70" i="5"/>
  <c r="T70" i="5" s="1"/>
  <c r="S71" i="5"/>
  <c r="T71" i="5" s="1"/>
  <c r="S72" i="5"/>
  <c r="T72" i="5" s="1"/>
  <c r="S73" i="5"/>
  <c r="T73" i="5" s="1"/>
  <c r="S74" i="5"/>
  <c r="T74" i="5" s="1"/>
  <c r="S75" i="5"/>
  <c r="T75" i="5" s="1"/>
  <c r="S76" i="5"/>
  <c r="T76" i="5" s="1"/>
  <c r="S77" i="5"/>
  <c r="T77" i="5" s="1"/>
  <c r="S78" i="5"/>
  <c r="T78" i="5" s="1"/>
  <c r="S79" i="5"/>
  <c r="T79" i="5" s="1"/>
  <c r="S80" i="5"/>
  <c r="T80" i="5" s="1"/>
  <c r="S81" i="5"/>
  <c r="T81" i="5" s="1"/>
  <c r="S82" i="5"/>
  <c r="T82" i="5" s="1"/>
  <c r="S83" i="5"/>
  <c r="T83" i="5" s="1"/>
  <c r="S84" i="5"/>
  <c r="T84" i="5" s="1"/>
  <c r="S85" i="5"/>
  <c r="T85" i="5" s="1"/>
  <c r="S86" i="5"/>
  <c r="T86" i="5" s="1"/>
  <c r="S87" i="5"/>
  <c r="T87" i="5" s="1"/>
  <c r="S88" i="5"/>
  <c r="T88" i="5" s="1"/>
  <c r="S89" i="5"/>
  <c r="T89" i="5" s="1"/>
  <c r="S90" i="5"/>
  <c r="T90" i="5" s="1"/>
  <c r="S91" i="5"/>
  <c r="T91" i="5" s="1"/>
  <c r="S92" i="5"/>
  <c r="T92" i="5" s="1"/>
  <c r="S93" i="5"/>
  <c r="T93" i="5" s="1"/>
  <c r="S94" i="5"/>
  <c r="T94" i="5" s="1"/>
  <c r="S95" i="5"/>
  <c r="T95" i="5" s="1"/>
  <c r="S96" i="5"/>
  <c r="T96" i="5" s="1"/>
  <c r="S97" i="5"/>
  <c r="T97" i="5" s="1"/>
  <c r="S98" i="5"/>
  <c r="T98" i="5" s="1"/>
  <c r="S99" i="5"/>
  <c r="T99" i="5" s="1"/>
  <c r="S100" i="5"/>
  <c r="T100" i="5" s="1"/>
  <c r="S101" i="5"/>
  <c r="T101" i="5" s="1"/>
  <c r="S102" i="5"/>
  <c r="T102" i="5" s="1"/>
  <c r="S103" i="5"/>
  <c r="T103" i="5" s="1"/>
  <c r="S104" i="5"/>
  <c r="T104" i="5" s="1"/>
  <c r="S105" i="5"/>
  <c r="T105" i="5" s="1"/>
  <c r="S106" i="5"/>
  <c r="T106" i="5" s="1"/>
  <c r="S107" i="5"/>
  <c r="T107" i="5" s="1"/>
  <c r="S108" i="5"/>
  <c r="T108" i="5" s="1"/>
  <c r="S109" i="5"/>
  <c r="T109" i="5" s="1"/>
  <c r="S110" i="5"/>
  <c r="T110" i="5" s="1"/>
  <c r="S111" i="5"/>
  <c r="T111" i="5" s="1"/>
  <c r="S112" i="5"/>
  <c r="T112" i="5" s="1"/>
  <c r="S113" i="5"/>
  <c r="T113" i="5" s="1"/>
  <c r="S114" i="5"/>
  <c r="T114" i="5" s="1"/>
  <c r="S115" i="5"/>
  <c r="T115" i="5" s="1"/>
  <c r="S116" i="5"/>
  <c r="T116" i="5" s="1"/>
  <c r="S117" i="5"/>
  <c r="T117" i="5" s="1"/>
  <c r="S118" i="5"/>
  <c r="T118" i="5"/>
  <c r="S119" i="5"/>
  <c r="T119" i="5" s="1"/>
  <c r="S120" i="5"/>
  <c r="T120" i="5" s="1"/>
  <c r="S121" i="5"/>
  <c r="T121" i="5" s="1"/>
  <c r="S122" i="5"/>
  <c r="T122" i="5" s="1"/>
  <c r="S123" i="5"/>
  <c r="T123" i="5" s="1"/>
  <c r="S124" i="5"/>
  <c r="T124" i="5" s="1"/>
  <c r="S125" i="5"/>
  <c r="T125" i="5" s="1"/>
  <c r="S126" i="5"/>
  <c r="T126" i="5"/>
  <c r="S127" i="5"/>
  <c r="T127" i="5" s="1"/>
  <c r="S128" i="5"/>
  <c r="T128" i="5" s="1"/>
  <c r="S129" i="5"/>
  <c r="T129" i="5" s="1"/>
  <c r="S130" i="5"/>
  <c r="T130" i="5" s="1"/>
  <c r="S131" i="5"/>
  <c r="T131" i="5" s="1"/>
  <c r="S132" i="5"/>
  <c r="T132" i="5" s="1"/>
  <c r="S133" i="5"/>
  <c r="T133" i="5" s="1"/>
  <c r="S134" i="5"/>
  <c r="T134" i="5"/>
  <c r="S135" i="5"/>
  <c r="T135" i="5" s="1"/>
  <c r="S136" i="5"/>
  <c r="T136" i="5" s="1"/>
  <c r="S137" i="5"/>
  <c r="T137" i="5" s="1"/>
  <c r="S138" i="5"/>
  <c r="T138" i="5" s="1"/>
  <c r="S139" i="5"/>
  <c r="T139" i="5" s="1"/>
  <c r="S140" i="5"/>
  <c r="T140" i="5" s="1"/>
  <c r="S141" i="5"/>
  <c r="T141" i="5" s="1"/>
  <c r="S142" i="5"/>
  <c r="T142" i="5"/>
  <c r="S143" i="5"/>
  <c r="T143" i="5" s="1"/>
  <c r="S144" i="5"/>
  <c r="T144" i="5" s="1"/>
  <c r="S145" i="5"/>
  <c r="T145" i="5" s="1"/>
  <c r="S146" i="5"/>
  <c r="T146" i="5" s="1"/>
  <c r="S147" i="5"/>
  <c r="T147" i="5" s="1"/>
  <c r="S148" i="5"/>
  <c r="T148" i="5" s="1"/>
  <c r="S149" i="5"/>
  <c r="T149" i="5" s="1"/>
  <c r="S150" i="5"/>
  <c r="T150" i="5"/>
  <c r="S151" i="5"/>
  <c r="T151" i="5" s="1"/>
  <c r="S152" i="5"/>
  <c r="T152" i="5" s="1"/>
  <c r="S153" i="5"/>
  <c r="T153" i="5" s="1"/>
  <c r="S154" i="5"/>
  <c r="T154" i="5" s="1"/>
  <c r="S155" i="5"/>
  <c r="T155" i="5" s="1"/>
  <c r="S156" i="5"/>
  <c r="T156" i="5" s="1"/>
  <c r="S157" i="5"/>
  <c r="T157" i="5" s="1"/>
  <c r="S158" i="5"/>
  <c r="T158" i="5"/>
  <c r="S159" i="5"/>
  <c r="T159" i="5" s="1"/>
  <c r="S160" i="5"/>
  <c r="T160" i="5" s="1"/>
  <c r="S161" i="5"/>
  <c r="T161" i="5" s="1"/>
  <c r="S162" i="5"/>
  <c r="T162" i="5" s="1"/>
  <c r="S163" i="5"/>
  <c r="T163" i="5" s="1"/>
  <c r="S164" i="5"/>
  <c r="T164" i="5" s="1"/>
  <c r="S166" i="5"/>
  <c r="T166" i="5" s="1"/>
  <c r="S167" i="5"/>
  <c r="T167" i="5" s="1"/>
  <c r="S168" i="5"/>
  <c r="T168" i="5" s="1"/>
  <c r="S169" i="5"/>
  <c r="T169" i="5" s="1"/>
  <c r="S170" i="5"/>
  <c r="T170" i="5" s="1"/>
  <c r="S171" i="5"/>
  <c r="T171" i="5" s="1"/>
  <c r="S172" i="5"/>
  <c r="T172" i="5" s="1"/>
  <c r="S173" i="5"/>
  <c r="T173" i="5" s="1"/>
  <c r="S174" i="5"/>
  <c r="T174" i="5" s="1"/>
  <c r="S175" i="5"/>
  <c r="T175" i="5" s="1"/>
  <c r="S176" i="5"/>
  <c r="T176" i="5" s="1"/>
  <c r="S177" i="5"/>
  <c r="T177" i="5" s="1"/>
  <c r="S178" i="5"/>
  <c r="T178" i="5" s="1"/>
  <c r="S179" i="5"/>
  <c r="T179" i="5" s="1"/>
  <c r="S180" i="5"/>
  <c r="T180" i="5" s="1"/>
  <c r="S181" i="5"/>
  <c r="T181" i="5" s="1"/>
  <c r="S182" i="5"/>
  <c r="T182" i="5" s="1"/>
  <c r="S183" i="5"/>
  <c r="T183" i="5" s="1"/>
  <c r="S184" i="5"/>
  <c r="T184" i="5" s="1"/>
  <c r="S185" i="5"/>
  <c r="T185" i="5" s="1"/>
  <c r="S186" i="5"/>
  <c r="T186" i="5" s="1"/>
  <c r="S187" i="5"/>
  <c r="T187" i="5" s="1"/>
  <c r="S188" i="5"/>
  <c r="T188" i="5" s="1"/>
  <c r="S189" i="5"/>
  <c r="T189" i="5" s="1"/>
  <c r="S190" i="5"/>
  <c r="T190" i="5" s="1"/>
  <c r="S191" i="5"/>
  <c r="T191" i="5" s="1"/>
  <c r="S192" i="5"/>
  <c r="T192" i="5" s="1"/>
  <c r="S193" i="5"/>
  <c r="T193" i="5" s="1"/>
  <c r="S194" i="5"/>
  <c r="T194" i="5" s="1"/>
  <c r="S195" i="5"/>
  <c r="T195" i="5" s="1"/>
  <c r="S196" i="5"/>
  <c r="T196" i="5" s="1"/>
  <c r="S197" i="5"/>
  <c r="T197" i="5" s="1"/>
  <c r="S198" i="5"/>
  <c r="T198" i="5" s="1"/>
  <c r="S199" i="5"/>
  <c r="T199" i="5" s="1"/>
  <c r="S200" i="5"/>
  <c r="T200" i="5" s="1"/>
  <c r="S201" i="5"/>
  <c r="T201" i="5" s="1"/>
  <c r="S202" i="5"/>
  <c r="T202" i="5" s="1"/>
  <c r="S203" i="5"/>
  <c r="T203" i="5" s="1"/>
  <c r="S204" i="5"/>
  <c r="T204" i="5" s="1"/>
  <c r="S205" i="5"/>
  <c r="T205" i="5" s="1"/>
  <c r="S206" i="5"/>
  <c r="T206" i="5" s="1"/>
  <c r="S207" i="5"/>
  <c r="T207" i="5" s="1"/>
  <c r="S208" i="5"/>
  <c r="T208" i="5" s="1"/>
  <c r="S209" i="5"/>
  <c r="T209" i="5" s="1"/>
  <c r="S210" i="5"/>
  <c r="T210" i="5" s="1"/>
  <c r="S211" i="5"/>
  <c r="T211" i="5" s="1"/>
  <c r="S212" i="5"/>
  <c r="T212" i="5" s="1"/>
  <c r="S213" i="5"/>
  <c r="T213" i="5" s="1"/>
  <c r="S214" i="5"/>
  <c r="T214" i="5" s="1"/>
  <c r="S215" i="5"/>
  <c r="T215" i="5" s="1"/>
  <c r="S216" i="5"/>
  <c r="T216" i="5" s="1"/>
  <c r="S217" i="5"/>
  <c r="T217" i="5" s="1"/>
  <c r="S218" i="5"/>
  <c r="T218" i="5" s="1"/>
  <c r="S219" i="5"/>
  <c r="T219" i="5" s="1"/>
  <c r="S220" i="5"/>
  <c r="T220" i="5" s="1"/>
  <c r="S221" i="5"/>
  <c r="T221" i="5" s="1"/>
  <c r="S222" i="5"/>
  <c r="T222" i="5" s="1"/>
  <c r="S223" i="5"/>
  <c r="T223" i="5" s="1"/>
  <c r="S224" i="5"/>
  <c r="T224" i="5" s="1"/>
  <c r="S225" i="5"/>
  <c r="T225" i="5" s="1"/>
  <c r="S226" i="5"/>
  <c r="T226" i="5" s="1"/>
  <c r="S227" i="5"/>
  <c r="T227" i="5" s="1"/>
  <c r="S228" i="5"/>
  <c r="T228" i="5" s="1"/>
  <c r="S229" i="5"/>
  <c r="T229" i="5" s="1"/>
  <c r="S230" i="5"/>
  <c r="T230" i="5" s="1"/>
  <c r="S231" i="5"/>
  <c r="T231" i="5" s="1"/>
  <c r="S232" i="5"/>
  <c r="T232" i="5" s="1"/>
  <c r="S233" i="5"/>
  <c r="T233" i="5" s="1"/>
  <c r="S234" i="5"/>
  <c r="T234" i="5" s="1"/>
  <c r="S235" i="5"/>
  <c r="T235" i="5" s="1"/>
  <c r="S236" i="5"/>
  <c r="T236" i="5" s="1"/>
  <c r="S237" i="5"/>
  <c r="T237" i="5" s="1"/>
  <c r="S165" i="5"/>
  <c r="AD31" i="5"/>
  <c r="AD30" i="5"/>
  <c r="AD29" i="5"/>
  <c r="AB31" i="5"/>
  <c r="AB30" i="5"/>
  <c r="AB29" i="5"/>
  <c r="AE41" i="5"/>
  <c r="AK41" i="5"/>
  <c r="AH41" i="5"/>
  <c r="AH9" i="5"/>
  <c r="AH8" i="5"/>
  <c r="AH7" i="5"/>
  <c r="AF9" i="5"/>
  <c r="AF8" i="5"/>
  <c r="AF7" i="5"/>
  <c r="AD7" i="5"/>
  <c r="AD8" i="5"/>
  <c r="AD9" i="5"/>
  <c r="AB9" i="5"/>
  <c r="AB8" i="5"/>
  <c r="AB7" i="5"/>
  <c r="AD21" i="5"/>
  <c r="AD20" i="5"/>
  <c r="AD19" i="5"/>
  <c r="AB21" i="5"/>
  <c r="AB20" i="5"/>
  <c r="AB19" i="5"/>
  <c r="AB41" i="5"/>
  <c r="AK39" i="5"/>
  <c r="AK40" i="5"/>
  <c r="AK38" i="5"/>
  <c r="AH39" i="5"/>
  <c r="AH40" i="5"/>
  <c r="AH38" i="5"/>
  <c r="AB38" i="5"/>
  <c r="AE38" i="5"/>
  <c r="AE39" i="5"/>
  <c r="AE40" i="5"/>
  <c r="AB39" i="5"/>
  <c r="AB40" i="5"/>
  <c r="H13" i="4"/>
  <c r="H14" i="4"/>
  <c r="H12" i="4"/>
  <c r="H8" i="4"/>
  <c r="H7" i="4"/>
  <c r="H6" i="4"/>
  <c r="V11" i="8" l="1"/>
  <c r="AB32" i="5"/>
  <c r="AC30" i="5" s="1"/>
  <c r="AD22" i="5"/>
  <c r="AE21" i="5" s="1"/>
  <c r="AD81" i="5"/>
  <c r="AE79" i="5" s="1"/>
  <c r="AD32" i="5"/>
  <c r="AB22" i="5"/>
  <c r="AC21" i="5" s="1"/>
  <c r="T165" i="5"/>
  <c r="AH51" i="5" s="1"/>
  <c r="AH52" i="5"/>
  <c r="AB81" i="5"/>
  <c r="AC81" i="5" s="1"/>
  <c r="S545" i="5"/>
  <c r="H9" i="4"/>
  <c r="I8" i="4" s="1"/>
  <c r="H15" i="4"/>
  <c r="I14" i="4" s="1"/>
  <c r="AE20" i="5"/>
  <c r="AK42" i="5"/>
  <c r="AH10" i="5"/>
  <c r="AB10" i="5"/>
  <c r="AC9" i="5" s="1"/>
  <c r="AE42" i="5"/>
  <c r="AH42" i="5"/>
  <c r="AB42" i="5"/>
  <c r="AF10" i="5"/>
  <c r="AG8" i="5" s="1"/>
  <c r="AD10" i="5"/>
  <c r="AE7" i="5" s="1"/>
  <c r="B545" i="5"/>
  <c r="C545" i="5"/>
  <c r="D545" i="5"/>
  <c r="E545" i="5"/>
  <c r="F545" i="5"/>
  <c r="G545" i="5"/>
  <c r="U545" i="5"/>
  <c r="A545" i="5"/>
  <c r="AF52" i="5" l="1"/>
  <c r="AC19" i="5"/>
  <c r="T545" i="5"/>
  <c r="AC31" i="5"/>
  <c r="AC20" i="5"/>
  <c r="AE78" i="5"/>
  <c r="AC29" i="5"/>
  <c r="AE19" i="5"/>
  <c r="AE81" i="5"/>
  <c r="AE80" i="5"/>
  <c r="AC79" i="5"/>
  <c r="AF51" i="5"/>
  <c r="AC80" i="5"/>
  <c r="AH53" i="5"/>
  <c r="AI52" i="5" s="1"/>
  <c r="AC78" i="5"/>
  <c r="AE29" i="5"/>
  <c r="AE30" i="5"/>
  <c r="AE31" i="5"/>
  <c r="I7" i="4"/>
  <c r="I6" i="4"/>
  <c r="I12" i="4"/>
  <c r="I13" i="4"/>
  <c r="AL38" i="5"/>
  <c r="AL40" i="5"/>
  <c r="AK43" i="5"/>
  <c r="AM42" i="5" s="1"/>
  <c r="AL39" i="5"/>
  <c r="AF38" i="5"/>
  <c r="AE43" i="5"/>
  <c r="AC38" i="5"/>
  <c r="AB43" i="5"/>
  <c r="AC42" i="5" s="1"/>
  <c r="AH43" i="5"/>
  <c r="AJ42" i="5" s="1"/>
  <c r="AC8" i="5"/>
  <c r="AC7" i="5"/>
  <c r="AI7" i="5"/>
  <c r="AB11" i="5"/>
  <c r="AB12" i="5" s="1"/>
  <c r="AI8" i="5"/>
  <c r="AI9" i="5"/>
  <c r="AE10" i="5"/>
  <c r="AD11" i="5"/>
  <c r="AE11" i="5" s="1"/>
  <c r="AE8" i="5"/>
  <c r="AG7" i="5"/>
  <c r="AE9" i="5"/>
  <c r="AI40" i="5"/>
  <c r="AI38" i="5"/>
  <c r="AI39" i="5"/>
  <c r="AF40" i="5"/>
  <c r="AF39" i="5"/>
  <c r="AC40" i="5"/>
  <c r="AC39" i="5"/>
  <c r="AG9" i="5"/>
  <c r="I9" i="4" l="1"/>
  <c r="AM41" i="5"/>
  <c r="AM39" i="5"/>
  <c r="AM38" i="5"/>
  <c r="AL41" i="5"/>
  <c r="AI51" i="5"/>
  <c r="AF53" i="5"/>
  <c r="AG52" i="5" s="1"/>
  <c r="AM40" i="5"/>
  <c r="I15" i="4"/>
  <c r="AC41" i="5"/>
  <c r="AD41" i="5"/>
  <c r="AD38" i="5"/>
  <c r="AD40" i="5"/>
  <c r="AD39" i="5"/>
  <c r="AG41" i="5"/>
  <c r="AF41" i="5"/>
  <c r="AG39" i="5"/>
  <c r="AG38" i="5"/>
  <c r="AG40" i="5"/>
  <c r="AJ41" i="5"/>
  <c r="AI41" i="5"/>
  <c r="AJ40" i="5"/>
  <c r="AJ39" i="5"/>
  <c r="AJ38" i="5"/>
  <c r="AE12" i="5"/>
  <c r="AD42" i="5" l="1"/>
  <c r="AG51" i="5"/>
  <c r="D75" i="3"/>
  <c r="A75" i="3"/>
  <c r="C75" i="3"/>
  <c r="O7" i="2"/>
  <c r="O6" i="2"/>
  <c r="O5" i="2"/>
  <c r="N6" i="2"/>
  <c r="M6" i="2"/>
  <c r="M5" i="2"/>
  <c r="A76" i="1" l="1"/>
</calcChain>
</file>

<file path=xl/sharedStrings.xml><?xml version="1.0" encoding="utf-8"?>
<sst xmlns="http://schemas.openxmlformats.org/spreadsheetml/2006/main" count="6094" uniqueCount="1276">
  <si>
    <t>LJU_P005</t>
  </si>
  <si>
    <t>LJU_P008</t>
  </si>
  <si>
    <t>LJU_P012</t>
  </si>
  <si>
    <t>LJU_P013</t>
  </si>
  <si>
    <t>LJU_P016</t>
  </si>
  <si>
    <t>LJU_P018</t>
  </si>
  <si>
    <t>LJU_P019</t>
  </si>
  <si>
    <t>LJU_P022</t>
  </si>
  <si>
    <t>LJU_P023</t>
  </si>
  <si>
    <t>LJU_P024</t>
  </si>
  <si>
    <t>LJU_P027</t>
  </si>
  <si>
    <t>LJU_P032</t>
  </si>
  <si>
    <t>LJU_P037</t>
  </si>
  <si>
    <t>LJU_P044</t>
  </si>
  <si>
    <t>LJU_P045</t>
  </si>
  <si>
    <t>LJU_P048</t>
  </si>
  <si>
    <t>LJU_P051</t>
  </si>
  <si>
    <t>LJU_P054</t>
  </si>
  <si>
    <t>LJU_P056</t>
  </si>
  <si>
    <t>LJU_P058</t>
  </si>
  <si>
    <t>LJU_P059</t>
  </si>
  <si>
    <t>LJU_P060</t>
  </si>
  <si>
    <t>LJU_P061</t>
  </si>
  <si>
    <t>LJU_P062</t>
  </si>
  <si>
    <t>LJU_P065</t>
  </si>
  <si>
    <t>LJU_P068</t>
  </si>
  <si>
    <t>LJU_P076</t>
  </si>
  <si>
    <t>LJU_P078</t>
  </si>
  <si>
    <t>LJU_P079</t>
  </si>
  <si>
    <t>LJU_P081</t>
  </si>
  <si>
    <t>LJU_P082</t>
  </si>
  <si>
    <t>Mean</t>
  </si>
  <si>
    <t>Standard Error</t>
  </si>
  <si>
    <t>Median</t>
  </si>
  <si>
    <t>Mode</t>
  </si>
  <si>
    <t>Standard Deviation</t>
  </si>
  <si>
    <t>Sample Variance</t>
  </si>
  <si>
    <t>Kurtosis</t>
  </si>
  <si>
    <t>Skewness</t>
  </si>
  <si>
    <t>Range</t>
  </si>
  <si>
    <t>Minimum</t>
  </si>
  <si>
    <t>Maximum</t>
  </si>
  <si>
    <t>Sum</t>
  </si>
  <si>
    <t>Count</t>
  </si>
  <si>
    <t>Largest(1)</t>
  </si>
  <si>
    <t>Smallest(1)</t>
  </si>
  <si>
    <t>Confidence Level(95.0%)</t>
  </si>
  <si>
    <t>AQ2a</t>
  </si>
  <si>
    <t>AQ2b</t>
  </si>
  <si>
    <t>AQ2c</t>
  </si>
  <si>
    <t>Bin</t>
  </si>
  <si>
    <t>More</t>
  </si>
  <si>
    <t>Frequency</t>
  </si>
  <si>
    <t>Cumulative %</t>
  </si>
  <si>
    <t>79% agree they were useful</t>
  </si>
  <si>
    <t xml:space="preserve">79% agree they were easy to understand and </t>
  </si>
  <si>
    <t>69% just right</t>
  </si>
  <si>
    <t>AQ3b-CODEs - surprices in the results</t>
  </si>
  <si>
    <t>Predvsem me je presenetila analiza podatkov pri povprečnih PM vrednosti glede na aktivnosti posameznika.</t>
  </si>
  <si>
    <t>surpriced about PM analysis of averages by activity</t>
  </si>
  <si>
    <t>Nižja temperatura poleti kot pozimi, vrednost delcev PM10 in 2,5</t>
  </si>
  <si>
    <t>lower temperature at summer than winter, PM10 and PM2.5 values</t>
  </si>
  <si>
    <t>Vrednosti PM2.5 in PM10</t>
  </si>
  <si>
    <t>PM10 and PM2.5 values</t>
  </si>
  <si>
    <t>Velika koncentracija CO2.</t>
  </si>
  <si>
    <t>high concentration of CO2</t>
  </si>
  <si>
    <t>Koliko manj CO2 je bilo, ko nas ni bilo doma.</t>
  </si>
  <si>
    <t>how much less CO2 when the house is empty</t>
  </si>
  <si>
    <t>Visoka relativna vlažnost poleti</t>
  </si>
  <si>
    <t>high humidity during summer</t>
  </si>
  <si>
    <t>Kar se tiče osebnih podatkov, so me presenetile najvišje PM vrednosti med spanjem, se pravi ponoči. Spim pri odprtem oknu, kar pa očitno ni najboljša ideja?</t>
  </si>
  <si>
    <t>high PM during sleeping, whiel havign open window. Perhaps not the best idea.</t>
  </si>
  <si>
    <t>V stanovanju so me presenetile občasno povišane koncentracije TVOC v zimskem času in občasno povišane koncentracije NO2 v poletnem času.</t>
  </si>
  <si>
    <t>TVOC peaks durign winter and NO2 peaks during summer</t>
  </si>
  <si>
    <t>Da je bila izpostavlejn ost trdnim delcem veliko pod mejo, saj zivim v centru mesta</t>
  </si>
  <si>
    <t>low PM concentration in a home located in the city center</t>
  </si>
  <si>
    <t>Mislil/a sem da sem izpostavljen/a veliko višji stopnji stresa kot ga opisujejo številke očitno imam še veliko rezerve :)</t>
  </si>
  <si>
    <t>low stress levels</t>
  </si>
  <si>
    <t>Stopnja CO2 poleti v hiši, saj bi pričakoval da se ob velikem zračenju poleti le tega manj zadržuje v prostoru.</t>
  </si>
  <si>
    <t>high CO2 at summer with more frequent ventilation</t>
  </si>
  <si>
    <t>Podatkov iz PM10 sezorja ni bilo. Glede na to da sem ga nosil povsod je to malce razočaralo.</t>
  </si>
  <si>
    <t>Dissapointed that PPM did not work, yet all efforts were made to carry it around</t>
  </si>
  <si>
    <t>Nižja raven stresa, kot sem pričakoval :) Tudi velik vpliv prezračevanja na kakovost zraka.</t>
  </si>
  <si>
    <t>low stress levels,  the influence of opening windows on air quality</t>
  </si>
  <si>
    <t>Moj (previsok) srčni utrip</t>
  </si>
  <si>
    <t>too high heart rate</t>
  </si>
  <si>
    <t>no answer</t>
  </si>
  <si>
    <t>AQ2a understandability</t>
  </si>
  <si>
    <t>AQ2b Usability</t>
  </si>
  <si>
    <t>AQ2c - Amount of information</t>
  </si>
  <si>
    <t>too much</t>
  </si>
  <si>
    <t>just right</t>
  </si>
  <si>
    <t>too little</t>
  </si>
  <si>
    <t>I agree</t>
  </si>
  <si>
    <t>I disagree</t>
  </si>
  <si>
    <t>24% little too much</t>
  </si>
  <si>
    <t>AQ10-CODEs - improvement suggestions on results report</t>
  </si>
  <si>
    <t>S predstavitvijo rezultatov sem zadovoljna, a vendarle je nekaj prostora za izboljšave: - Glede na to, da smo v raziskavi sodelovali ljudje različnih profilov oz. splošna javnost, bo morda bilo smiselno poleg poslanega poročila izdelati kakšno infografiko, ki na še bolj vizualen način približa rezultate in priporočila. - Morda bi bi bilo smiselno pripraviti tudi kakšno spletno predstavitev za širšo splošno javnost, saj je to področje, ki je čedalje bolj pomembno za širši krog ljudi, saj zadeva zdravje človeka. Osebno, bi delila povezavo do tovrstne predstavitve v krogu ljudi, ki jih poznam.</t>
  </si>
  <si>
    <t>even more simpler visualization infographics for lay people. Web page for general public</t>
  </si>
  <si>
    <t>Na določenih grafih je bilo težko razbrati aktivnosti (barvna skala je bila neustrezna).</t>
  </si>
  <si>
    <t>/</t>
  </si>
  <si>
    <t>Nič</t>
  </si>
  <si>
    <t>Ni potrebe.</t>
  </si>
  <si>
    <t>Nič bistvenega, le grafi aktivnosti so malo natlačeni in se težko loči aktivnosti med seboj.</t>
  </si>
  <si>
    <t>Bolj laično obrazloženi rezultati za posamezno osebo.</t>
  </si>
  <si>
    <t>even more simpler visualization infographics for lay people</t>
  </si>
  <si>
    <t>Zdelo se mi je v redu.</t>
  </si>
  <si>
    <t>Morda primerjava z ostalimi ki so prav tako sodelovali v raziskavi</t>
  </si>
  <si>
    <t>comparission with other participants</t>
  </si>
  <si>
    <t>Osebni podatki glede na aktivnost so predstavljeni s premajhno ločljivostjo (slika 3). Bilo bi bolj informativno, da bi bili vidni vsaj še deli dneva. Sicer se da sklepati glede na spanje, ampak vseeno.</t>
  </si>
  <si>
    <t>Rezultati so predstavljeni na kratko, z vsemi potrebnimi navodili in razlagami za lažje razumevanje, z zelo nazorno grafično predstavitvijo koncentracij onesnaževal in tabelo telesne aktivnosti. Nadaljnje izboljšave se mi ne zdijo potrebne. Žal mi je samo, da so zatajili senzorji za beleženje osebne izpostavljenosti v zimskem času.</t>
  </si>
  <si>
    <t>predalagala bi javno predstavitev rezultatov z vabilom vsem udelezencem</t>
  </si>
  <si>
    <t>invite all participants in public dissemination event</t>
  </si>
  <si>
    <t>Uvodni video, boljši (nazornejši) grafi, natančnejši, podrobnejši izvlečki.</t>
  </si>
  <si>
    <t>introductionary video, clearer graphs, more detailed results</t>
  </si>
  <si>
    <t>s primerjavami (relativizacijo)</t>
  </si>
  <si>
    <t>Rezulati so prsenetljivo dobro predstavljeni. Hočem rači da sem videl/a že veliko bolj zakomplicerana poročila ki naj bi bila namenjena splošni javnosti. Edini komentar imam mogoče na to da sta pri grafu (Slika 3) rdeči barvi za kuhanje in Igranje preveč podobni in jih ne ločim na grafu. (mogoče tudi za to ker ne kuham kaj dsti in sem se zgleda samo igral/a :). V razmislek bi dodal/a da bi mogoče pri poročilih za splošne javnosti veljalo razmisliti o izbiri barv primernih za barvno slepoto.</t>
  </si>
  <si>
    <t>better color scale for activities, take into accoutn colourblind</t>
  </si>
  <si>
    <t>Predstavitev rezultatov je bila zelo jasna.</t>
  </si>
  <si>
    <t>Koristni bi bili prostorsko orijentirani rezultati.</t>
  </si>
  <si>
    <t>spatial display of reusults</t>
  </si>
  <si>
    <t>Hm, težko. Mislim da so avtorji odlično opravili svojo nalogo.</t>
  </si>
  <si>
    <t>NA</t>
  </si>
  <si>
    <t>What is the annual income of your household?</t>
  </si>
  <si>
    <t>Response</t>
  </si>
  <si>
    <t>Lower 25%</t>
  </si>
  <si>
    <t>Average (25-75%)</t>
  </si>
  <si>
    <t>Upper 25%</t>
  </si>
  <si>
    <t>Household ID</t>
  </si>
  <si>
    <t>Open-Ended Response</t>
  </si>
  <si>
    <t>LJU_W_H036</t>
  </si>
  <si>
    <t>LJU_W_H037</t>
  </si>
  <si>
    <t>LJU_W_H038</t>
  </si>
  <si>
    <t>LJU_W_H039</t>
  </si>
  <si>
    <t>LJU_W_H040</t>
  </si>
  <si>
    <t>LJU_W_H041</t>
  </si>
  <si>
    <t>LJU_W_H042</t>
  </si>
  <si>
    <t>LJU_W_H043</t>
  </si>
  <si>
    <t>LJU_W_H044</t>
  </si>
  <si>
    <t>LJU_W_H045</t>
  </si>
  <si>
    <t>LJU_W_H046</t>
  </si>
  <si>
    <t>LJU_W_H032</t>
  </si>
  <si>
    <t>LJU_W_H035</t>
  </si>
  <si>
    <t>brn_w_h030@icarus2020.ovh</t>
  </si>
  <si>
    <t>brn_w_h029@icarus2020.ovh</t>
  </si>
  <si>
    <t>LJU_W_H047</t>
  </si>
  <si>
    <t>LJU_W_H048</t>
  </si>
  <si>
    <t>brn_w_h027@icarus2020.ovh</t>
  </si>
  <si>
    <t>LJU_W_H049</t>
  </si>
  <si>
    <t>LJU_W_H033</t>
  </si>
  <si>
    <t>LJU_W_H050</t>
  </si>
  <si>
    <t>brn_w_h026@icarus2020.ovh</t>
  </si>
  <si>
    <t>LJU_W_H051</t>
  </si>
  <si>
    <t>brn_w_h025@icarus2020.ovh</t>
  </si>
  <si>
    <t>brn_w_h024@icarus2020.ovh</t>
  </si>
  <si>
    <t>brn_w_h023@icarus2020.ovh</t>
  </si>
  <si>
    <t>brn_w_h020@icarus2020.ovh</t>
  </si>
  <si>
    <t>LJU_W_H052</t>
  </si>
  <si>
    <t>LJU_W_H031</t>
  </si>
  <si>
    <t>LJU_W_H030</t>
  </si>
  <si>
    <t>brn_w_h019@icarus2020.ovh</t>
  </si>
  <si>
    <t>LJU_W_H029</t>
  </si>
  <si>
    <t>LJU_W_H028</t>
  </si>
  <si>
    <t>brn_w_h018@icarus2020.ovh</t>
  </si>
  <si>
    <t>brn_w_h017@icarus2020.ovh</t>
  </si>
  <si>
    <t>brn_w_h016@icarus2020.ovh</t>
  </si>
  <si>
    <t>LJU_W_H027</t>
  </si>
  <si>
    <t>LJU_W_H025</t>
  </si>
  <si>
    <t>LJU_W_H024</t>
  </si>
  <si>
    <t>LJU_W_H023</t>
  </si>
  <si>
    <t>LJU_W_H021</t>
  </si>
  <si>
    <t>LJU_W_H020</t>
  </si>
  <si>
    <t>LJU_W_H019</t>
  </si>
  <si>
    <t>LJU_W_H018</t>
  </si>
  <si>
    <t>LJU_W_H016</t>
  </si>
  <si>
    <t>brn_w_h015@icarus2020.ovh</t>
  </si>
  <si>
    <t>brn_w_h014@icarus2020.ovh</t>
  </si>
  <si>
    <t>brn_w_h013@icarus2020.ovh</t>
  </si>
  <si>
    <t>brn_w_h012@icarus2020.ovh</t>
  </si>
  <si>
    <t>brn_w_h011@icarus2020.ovh</t>
  </si>
  <si>
    <t>brn_w_h010@icarus2020.ovh</t>
  </si>
  <si>
    <t>brn_w_h009@icarus2020.ovh</t>
  </si>
  <si>
    <t>brn_w_h008@icarus2020.ovh</t>
  </si>
  <si>
    <t>brn_w_h007@icarus2020.ovh</t>
  </si>
  <si>
    <t>brn_w_h006@icarus2020.ovh</t>
  </si>
  <si>
    <t>LJU_W_H015</t>
  </si>
  <si>
    <t>LJU_W_H014</t>
  </si>
  <si>
    <t>brn_w_h005@icarus2020.ovh</t>
  </si>
  <si>
    <t>LJU_W_H013</t>
  </si>
  <si>
    <t>LJU_W_H012</t>
  </si>
  <si>
    <t>LJU_W_H011</t>
  </si>
  <si>
    <t>brn_w_h004@icarus2020.ovh</t>
  </si>
  <si>
    <t>brn_w_h003@icarus2020.ovh</t>
  </si>
  <si>
    <t>brn_w_h002@icarus2020.ovh</t>
  </si>
  <si>
    <t>brn_w_h001@icarus2020.ovh</t>
  </si>
  <si>
    <t>brn_w_h022@icarus2020.ovh</t>
  </si>
  <si>
    <t>LJU_W_H010</t>
  </si>
  <si>
    <t>LJU_W_H009</t>
  </si>
  <si>
    <t>LJU_W_H008</t>
  </si>
  <si>
    <t>LJU_W_H007</t>
  </si>
  <si>
    <t>LJU_W_H006</t>
  </si>
  <si>
    <t>LJU_W_H005</t>
  </si>
  <si>
    <t>LJU_W_H004</t>
  </si>
  <si>
    <t>H003</t>
  </si>
  <si>
    <t>H002</t>
  </si>
  <si>
    <t>H001</t>
  </si>
  <si>
    <t>MIL_W_H026</t>
  </si>
  <si>
    <t>MIL_W_31</t>
  </si>
  <si>
    <t>MIL_W_H038</t>
  </si>
  <si>
    <t>MIL_W_H037</t>
  </si>
  <si>
    <t>MIL_W_H036</t>
  </si>
  <si>
    <t>MIL_W_H035</t>
  </si>
  <si>
    <t>MIL_W_H034</t>
  </si>
  <si>
    <t>MIL_W_H033</t>
  </si>
  <si>
    <t>MIL_W_H032</t>
  </si>
  <si>
    <t>MIL_W_H030</t>
  </si>
  <si>
    <t>MIL_W_H029</t>
  </si>
  <si>
    <t>MIL_W_H028</t>
  </si>
  <si>
    <t>MIL_W_H025</t>
  </si>
  <si>
    <t>MIL_W_H024</t>
  </si>
  <si>
    <t>MIL_W_H023</t>
  </si>
  <si>
    <t>MIL_W_H022</t>
  </si>
  <si>
    <t>MIL_W_H021</t>
  </si>
  <si>
    <t>MIL_W_H020</t>
  </si>
  <si>
    <t>MIL_W_H019</t>
  </si>
  <si>
    <t>MIL_W_H018</t>
  </si>
  <si>
    <t>MIL_W_H017</t>
  </si>
  <si>
    <t>MIL_W_H016</t>
  </si>
  <si>
    <t>MIL_W_H015</t>
  </si>
  <si>
    <t>MIL_W_H014</t>
  </si>
  <si>
    <t>MIL_W_H013</t>
  </si>
  <si>
    <t>MIL_W_H012</t>
  </si>
  <si>
    <t>MIL_W_H011</t>
  </si>
  <si>
    <t>MIL_W_H010</t>
  </si>
  <si>
    <t>MIL_W_H007</t>
  </si>
  <si>
    <t>MIL_W_H009</t>
  </si>
  <si>
    <t>MIL_W_H008</t>
  </si>
  <si>
    <t>MIL_W_H006</t>
  </si>
  <si>
    <t>MIL_W_H005</t>
  </si>
  <si>
    <t>MIL_W_H004</t>
  </si>
  <si>
    <t>MIL_W_H003</t>
  </si>
  <si>
    <t>MIL_W_H002</t>
  </si>
  <si>
    <t>MIL_W_H001</t>
  </si>
  <si>
    <t>THE_W_H019</t>
  </si>
  <si>
    <t>THE_W_H025</t>
  </si>
  <si>
    <t>THE_W_H010</t>
  </si>
  <si>
    <t>THE_W_H024</t>
  </si>
  <si>
    <t>THE_W_H023</t>
  </si>
  <si>
    <t>THE_W_H016</t>
  </si>
  <si>
    <t>THE_W_H005</t>
  </si>
  <si>
    <t>THE_W_H007</t>
  </si>
  <si>
    <t>THE_W_H014</t>
  </si>
  <si>
    <t>THE_W_H003</t>
  </si>
  <si>
    <t>THE_W_H020</t>
  </si>
  <si>
    <t>THE_W_H022</t>
  </si>
  <si>
    <t>THE_W_H004</t>
  </si>
  <si>
    <t>THE_W_H021</t>
  </si>
  <si>
    <t>THE_W_H015</t>
  </si>
  <si>
    <t>THE_W_H008</t>
  </si>
  <si>
    <t>THE_W_H002</t>
  </si>
  <si>
    <t>THE_W_H009</t>
  </si>
  <si>
    <t>THE_W_H012</t>
  </si>
  <si>
    <t>THE_W_H017</t>
  </si>
  <si>
    <t>THE_W_H013</t>
  </si>
  <si>
    <t>THE_W_H018</t>
  </si>
  <si>
    <t>THE_W_H011</t>
  </si>
  <si>
    <t>THE_W_H001</t>
  </si>
  <si>
    <t>THE_W_H006</t>
  </si>
  <si>
    <t>BSL_W_H043</t>
  </si>
  <si>
    <t>BSL_W_H042</t>
  </si>
  <si>
    <t>BSL_W_H038</t>
  </si>
  <si>
    <t>BSL_W_H037</t>
  </si>
  <si>
    <t>BSL_W_H035</t>
  </si>
  <si>
    <t>BSL_W_H033</t>
  </si>
  <si>
    <t>BSL_W_H032</t>
  </si>
  <si>
    <t>BSL_W_H031</t>
  </si>
  <si>
    <t>BSL_W_H030</t>
  </si>
  <si>
    <t>BSL_W_H029</t>
  </si>
  <si>
    <t>BSL_W_H028</t>
  </si>
  <si>
    <t>BSL_W_H027</t>
  </si>
  <si>
    <t>BSL_W_H026</t>
  </si>
  <si>
    <t>BSL_W_H025</t>
  </si>
  <si>
    <t>BSL_W_H024</t>
  </si>
  <si>
    <t>BSL_W_H023</t>
  </si>
  <si>
    <t>BSL_W_H022</t>
  </si>
  <si>
    <t>BSL_W_H021</t>
  </si>
  <si>
    <t>BSL_W_H019</t>
  </si>
  <si>
    <t>BSL_W_H018</t>
  </si>
  <si>
    <t>BSL_W_H017</t>
  </si>
  <si>
    <t>BSL_W_H016</t>
  </si>
  <si>
    <t>BSL_W_H015</t>
  </si>
  <si>
    <t>BSL_W_H014</t>
  </si>
  <si>
    <t>BSL_W_H013</t>
  </si>
  <si>
    <t>BSL_W_H012</t>
  </si>
  <si>
    <t>BSL_W_H011</t>
  </si>
  <si>
    <t>BSL_W_H010</t>
  </si>
  <si>
    <t>BSL_W_H008</t>
  </si>
  <si>
    <t>BSL_W_H007</t>
  </si>
  <si>
    <t>BSL_W_H006</t>
  </si>
  <si>
    <t>BSL_W_H005</t>
  </si>
  <si>
    <t>BSL_W_H004</t>
  </si>
  <si>
    <t>BSL_W_H003</t>
  </si>
  <si>
    <t>BSL_W_H002</t>
  </si>
  <si>
    <t>BSL_W_H001</t>
  </si>
  <si>
    <t>BSL_S_H045</t>
  </si>
  <si>
    <t>BSL_S_H043</t>
  </si>
  <si>
    <t>BSL_S_H038</t>
  </si>
  <si>
    <t>BSL_S_H035</t>
  </si>
  <si>
    <t>BSL_S_H032</t>
  </si>
  <si>
    <t>BSL_S_H031</t>
  </si>
  <si>
    <t>BSL_S_H030</t>
  </si>
  <si>
    <t>BSL_S_H029</t>
  </si>
  <si>
    <t>BSL_S_H028</t>
  </si>
  <si>
    <t>BSL_S_H027</t>
  </si>
  <si>
    <t>BSL_S_H026</t>
  </si>
  <si>
    <t>BSL_S_H025</t>
  </si>
  <si>
    <t>BSL_S_H024</t>
  </si>
  <si>
    <t>BSL_S_H023</t>
  </si>
  <si>
    <t>BSL_S_H022</t>
  </si>
  <si>
    <t>BSL_S_H021</t>
  </si>
  <si>
    <t>BSL_S_H020</t>
  </si>
  <si>
    <t>BSL_S_H019</t>
  </si>
  <si>
    <t>BSL_S_H018</t>
  </si>
  <si>
    <t>BSL_S_H017</t>
  </si>
  <si>
    <t>BSL_S_H016</t>
  </si>
  <si>
    <t>BSL_S_H015</t>
  </si>
  <si>
    <t>BSL_S_H014</t>
  </si>
  <si>
    <t>BSL_S_H013</t>
  </si>
  <si>
    <t>BSL_S_H012</t>
  </si>
  <si>
    <t>BSL_S_H011</t>
  </si>
  <si>
    <t>BSL_S_H010</t>
  </si>
  <si>
    <t>BSL_S_H009</t>
  </si>
  <si>
    <t>BSL_S_H008</t>
  </si>
  <si>
    <t>BSL_S_H007</t>
  </si>
  <si>
    <t>BSL_S_H006</t>
  </si>
  <si>
    <t>BSL_S_H005</t>
  </si>
  <si>
    <t>BSL_S_H004</t>
  </si>
  <si>
    <t>BSL_S_H003</t>
  </si>
  <si>
    <t>BSL_S_H002</t>
  </si>
  <si>
    <t>BSL_S_H001</t>
  </si>
  <si>
    <t>THE_S_H002</t>
  </si>
  <si>
    <t>THE_S_H003</t>
  </si>
  <si>
    <t>THE_S_H001</t>
  </si>
  <si>
    <t>THE_S_H011</t>
  </si>
  <si>
    <t>City</t>
  </si>
  <si>
    <t>Ljubljana</t>
  </si>
  <si>
    <t>Brno</t>
  </si>
  <si>
    <t>Madrid</t>
  </si>
  <si>
    <t>Milan</t>
  </si>
  <si>
    <t>Thessaloniki</t>
  </si>
  <si>
    <t>Basel</t>
  </si>
  <si>
    <t>Individual ID</t>
  </si>
  <si>
    <t>LJU_W_P056</t>
  </si>
  <si>
    <t>LJU_W_P057</t>
  </si>
  <si>
    <t>LJU_W_P058</t>
  </si>
  <si>
    <t>LJU_W_P060</t>
  </si>
  <si>
    <t>LJU_W_P059</t>
  </si>
  <si>
    <t>LJU_W_P061</t>
  </si>
  <si>
    <t>LJU_W_P063</t>
  </si>
  <si>
    <t>LJU_W_P062</t>
  </si>
  <si>
    <t>LJU_W_P064</t>
  </si>
  <si>
    <t>LJU_W_P066</t>
  </si>
  <si>
    <t>LJU_W_P065</t>
  </si>
  <si>
    <t>LJU_W_P068</t>
  </si>
  <si>
    <t>LJU_W_P067</t>
  </si>
  <si>
    <t>LJU_W_P070</t>
  </si>
  <si>
    <t>LJU_W_P071</t>
  </si>
  <si>
    <t>LJU_W_P073</t>
  </si>
  <si>
    <t>LJU_W_P072</t>
  </si>
  <si>
    <t>LJU_W_P075</t>
  </si>
  <si>
    <t>LJU_W_P074</t>
  </si>
  <si>
    <t>LJU_W_P077</t>
  </si>
  <si>
    <t>LJU_W_P076</t>
  </si>
  <si>
    <t>LJU_W_P026</t>
  </si>
  <si>
    <t>LJU_W_P054</t>
  </si>
  <si>
    <t>brn_w_p072@icarus2020.ovh</t>
  </si>
  <si>
    <t>brn_w_p071@icarus2020.ovh</t>
  </si>
  <si>
    <t>brn_w_p070@icarus2020.ovh</t>
  </si>
  <si>
    <t>brn_w_p069@icarus2020.ovh</t>
  </si>
  <si>
    <t>brn_w_h028@icarus2020.ovh</t>
  </si>
  <si>
    <t>brn_w_p068@icarus2020.ovh</t>
  </si>
  <si>
    <t>brn_w_p067@icarus2020.ovh</t>
  </si>
  <si>
    <t>brn_w_p066@icarus2020.ovh</t>
  </si>
  <si>
    <t>LJU_W_P079</t>
  </si>
  <si>
    <t>LJU_W_P078</t>
  </si>
  <si>
    <t>LJU_W_P080</t>
  </si>
  <si>
    <t>brn_w_p065@icarus2020.ovh</t>
  </si>
  <si>
    <t>brn_w_p063@icarus2020.ovh</t>
  </si>
  <si>
    <t>brn_w_p064@icarus2020.ovh</t>
  </si>
  <si>
    <t>LJU_W_P081</t>
  </si>
  <si>
    <t>LJU_W_P082</t>
  </si>
  <si>
    <t>brn_w_p062@icarus2020.ovh</t>
  </si>
  <si>
    <t>LJU_W_P051</t>
  </si>
  <si>
    <t>brn_w_p061@icarus2020.ovh</t>
  </si>
  <si>
    <t>LJU_W_P083</t>
  </si>
  <si>
    <t>LJU_W_P085</t>
  </si>
  <si>
    <t>LJU_W_P084</t>
  </si>
  <si>
    <t>brn_w_p060@icarus2020.ovh</t>
  </si>
  <si>
    <t>brn_w_p059@icarus2020.ovh</t>
  </si>
  <si>
    <t>brn_w_p057@icarus2020.ovh</t>
  </si>
  <si>
    <t>brn_w_p056@icarus2020.ovh</t>
  </si>
  <si>
    <t>brn_w_p055@icarus2020.ovh</t>
  </si>
  <si>
    <t>brn_w_p054@icarus2020.ovh</t>
  </si>
  <si>
    <t>brn_w_p053@icarus2020.ovh</t>
  </si>
  <si>
    <t>brn_w_p052@icarus2020.ovh</t>
  </si>
  <si>
    <t>brn_w_p047@icarus2020.ovh</t>
  </si>
  <si>
    <t>brn_w_p046@icarus2020.ovh</t>
  </si>
  <si>
    <t>LJU_W_P086</t>
  </si>
  <si>
    <t>LJU_W_P049</t>
  </si>
  <si>
    <t>brn_w_p045@icarus2020.ovh</t>
  </si>
  <si>
    <t>brn_w_p044@icarus2020.ovh</t>
  </si>
  <si>
    <t>brn_w_p043@icarus2020.ovh</t>
  </si>
  <si>
    <t>brn_w_p042@icarus2020.ovh</t>
  </si>
  <si>
    <t>LJU_W_P048</t>
  </si>
  <si>
    <t>LJU_W_P045</t>
  </si>
  <si>
    <t>LJU_W_P046</t>
  </si>
  <si>
    <t>LJU_W_P047</t>
  </si>
  <si>
    <t>LJU_W_P044</t>
  </si>
  <si>
    <t>brn_w_p040@icarus2020.ovh</t>
  </si>
  <si>
    <t>brn_w_p041@icarus2020.ovh</t>
  </si>
  <si>
    <t>brn_w_p039@icarus2020.ovh</t>
  </si>
  <si>
    <t>brn_w_p038@icarus2020.ovh</t>
  </si>
  <si>
    <t>LJU_W_P042</t>
  </si>
  <si>
    <t>LJU_W_P040</t>
  </si>
  <si>
    <t>LJU_W_P038</t>
  </si>
  <si>
    <t>LJU_W_P039</t>
  </si>
  <si>
    <t>LJU_W_P036</t>
  </si>
  <si>
    <t>LJU_W_P035</t>
  </si>
  <si>
    <t>LJU_W_P032</t>
  </si>
  <si>
    <t>LJU_W_P031</t>
  </si>
  <si>
    <t>LJU_W_P029</t>
  </si>
  <si>
    <t>LJU_W_P030</t>
  </si>
  <si>
    <t>LJU_W_P027</t>
  </si>
  <si>
    <t>LJU_W_P025</t>
  </si>
  <si>
    <t>brn_w_p035@icarus2020.ovh</t>
  </si>
  <si>
    <t>brn_w_p034@icarus2020.ovh</t>
  </si>
  <si>
    <t>brn_w_p033@icarus2020.ovh</t>
  </si>
  <si>
    <t>brn_w_p032@icarus2020.ovh</t>
  </si>
  <si>
    <t>brn_w_p031@icarus2020.ovh</t>
  </si>
  <si>
    <t>brn_w_p030@icarus2020.ovh</t>
  </si>
  <si>
    <t>brn_w_p028@icarus2020.ovh</t>
  </si>
  <si>
    <t>brn_w_p029@icarus2020.ovh</t>
  </si>
  <si>
    <t>brn_w_p027@icarus2020.ovh</t>
  </si>
  <si>
    <t>brn_w_p026@icarus2020.ovh</t>
  </si>
  <si>
    <t>brn_w_p025@icarus2020.ovh</t>
  </si>
  <si>
    <t>brn_w_p024@icarus2020.ovh</t>
  </si>
  <si>
    <t>brn_w_p023@icarus2020.ovh</t>
  </si>
  <si>
    <t>brn_w_p022@icarus2020.ovh</t>
  </si>
  <si>
    <t>P088</t>
  </si>
  <si>
    <t>H037</t>
  </si>
  <si>
    <t>brn_w_p021@icarus2020.ovh</t>
  </si>
  <si>
    <t>brn_w_p020@icarus2020.ovh</t>
  </si>
  <si>
    <t>brn_w_p019@icarus2020.ovh</t>
  </si>
  <si>
    <t>brn_w_p017@icarus2020.ovh</t>
  </si>
  <si>
    <t>brn_w_p016@icarus2020.ovh</t>
  </si>
  <si>
    <t>brn_w_p014@icarus2020.ovh</t>
  </si>
  <si>
    <t>brn_w_p013@icarus2020.ovh</t>
  </si>
  <si>
    <t>brn_w_p012@icarus2020.ovh</t>
  </si>
  <si>
    <t>LJU_W_P023</t>
  </si>
  <si>
    <t>LJU_W_P022</t>
  </si>
  <si>
    <t>LJU_W_P019</t>
  </si>
  <si>
    <t>LJU_W_P021</t>
  </si>
  <si>
    <t>LJU_W_P020</t>
  </si>
  <si>
    <t>brn_w_p011@icarus2020.ovh</t>
  </si>
  <si>
    <t>brn_w_p010@icarus2020.ovh</t>
  </si>
  <si>
    <t>LJU_W_P018</t>
  </si>
  <si>
    <t>LJU_W_P016</t>
  </si>
  <si>
    <t>LJU_W_P015</t>
  </si>
  <si>
    <t>brn_w_p009@icarus2020.ovh</t>
  </si>
  <si>
    <t>brn_w_p008@icarus2020.ovh</t>
  </si>
  <si>
    <t>brn_w_p007@icarus2020.ovh</t>
  </si>
  <si>
    <t>brn_w_p006@icarus2020.ovh</t>
  </si>
  <si>
    <t>brn_w_p005@icarus2020.ovh</t>
  </si>
  <si>
    <t>brn_w_p004@icarus2020.ovh</t>
  </si>
  <si>
    <t>brn_w_p003@icarus2020.ovh</t>
  </si>
  <si>
    <t>brn_w_p002@icarus2020.ovh</t>
  </si>
  <si>
    <t>brn_w_p001@icarus2020.ovh</t>
  </si>
  <si>
    <t>brn_w_p050@icarus2020.ovh</t>
  </si>
  <si>
    <t>brn_w_p051@icarus2020.ovh</t>
  </si>
  <si>
    <t>LJU_W_P014</t>
  </si>
  <si>
    <t>LJU_W_P013</t>
  </si>
  <si>
    <t>LJU_W_P028</t>
  </si>
  <si>
    <t>LJU_W_P012</t>
  </si>
  <si>
    <t>LJU_W_P010</t>
  </si>
  <si>
    <t>LJU_W_P008</t>
  </si>
  <si>
    <t>LJU_W_P006</t>
  </si>
  <si>
    <t>LJU_W_P007</t>
  </si>
  <si>
    <t>P005</t>
  </si>
  <si>
    <t>H004</t>
  </si>
  <si>
    <t>P004</t>
  </si>
  <si>
    <t>P003</t>
  </si>
  <si>
    <t>P002</t>
  </si>
  <si>
    <t>P001</t>
  </si>
  <si>
    <t>MIL_W_P065</t>
  </si>
  <si>
    <t>MIL_W_P006</t>
  </si>
  <si>
    <t>MIL_W_P008</t>
  </si>
  <si>
    <t>MIL_W_P029</t>
  </si>
  <si>
    <t>MIL_W_P089</t>
  </si>
  <si>
    <t>MIL_W_P088</t>
  </si>
  <si>
    <t>MIL_W_P087</t>
  </si>
  <si>
    <t>MIL_W_P086</t>
  </si>
  <si>
    <t>MIL_W_P085</t>
  </si>
  <si>
    <t>MIL_W_P084</t>
  </si>
  <si>
    <t>MIL_W_P083</t>
  </si>
  <si>
    <t>MIL_W_P082</t>
  </si>
  <si>
    <t>MIL_W_P081</t>
  </si>
  <si>
    <t>MIL_W_P080</t>
  </si>
  <si>
    <t>MIL_W_P079</t>
  </si>
  <si>
    <t>MIL_W_P078</t>
  </si>
  <si>
    <t>MIL_W_P077</t>
  </si>
  <si>
    <t>MIL_W_P076</t>
  </si>
  <si>
    <t>MIL_W_P075</t>
  </si>
  <si>
    <t>MIL_W_P074</t>
  </si>
  <si>
    <t>MIL_W_H031</t>
  </si>
  <si>
    <t>MIL_W_P073</t>
  </si>
  <si>
    <t>MIL_W_P072</t>
  </si>
  <si>
    <t>MIL_W_P071</t>
  </si>
  <si>
    <t>MIL_W_P070</t>
  </si>
  <si>
    <t>MIL_W_P069</t>
  </si>
  <si>
    <t>MIL_W_P068</t>
  </si>
  <si>
    <t>MIL_W_P067</t>
  </si>
  <si>
    <t>MIL_W_P064</t>
  </si>
  <si>
    <t>MIL_W_P063</t>
  </si>
  <si>
    <t>MIL_W_P062</t>
  </si>
  <si>
    <t>MIL_W_P061</t>
  </si>
  <si>
    <t>MIL_W_P060</t>
  </si>
  <si>
    <t>MIL_W_P059</t>
  </si>
  <si>
    <t>MIL_W_P058</t>
  </si>
  <si>
    <t>MIL_W_P057</t>
  </si>
  <si>
    <t>MIL_W_P056</t>
  </si>
  <si>
    <t>MIL_W_P055</t>
  </si>
  <si>
    <t>MIL_W_P054</t>
  </si>
  <si>
    <t>MIL_W_P053</t>
  </si>
  <si>
    <t>MIL_W_P052</t>
  </si>
  <si>
    <t>MIL_W_P051</t>
  </si>
  <si>
    <t>MIL_W_P050</t>
  </si>
  <si>
    <t>MIL_W_P049</t>
  </si>
  <si>
    <t>MIL_W_P048</t>
  </si>
  <si>
    <t>MIL_W_P047</t>
  </si>
  <si>
    <t>MIL_W_P044</t>
  </si>
  <si>
    <t>MIL_W_P046</t>
  </si>
  <si>
    <t>MIL_W_P045</t>
  </si>
  <si>
    <t>MIL_W_P043</t>
  </si>
  <si>
    <t>MIL_W_P042</t>
  </si>
  <si>
    <t>MIL_W_P041</t>
  </si>
  <si>
    <t>MIL_W_P040</t>
  </si>
  <si>
    <t>MIL_W_P039</t>
  </si>
  <si>
    <t>MIL_W_P038</t>
  </si>
  <si>
    <t>MIL_W_P037</t>
  </si>
  <si>
    <t>MIL_W_P036</t>
  </si>
  <si>
    <t>MIL_W_P035</t>
  </si>
  <si>
    <t>MIL_W_P034</t>
  </si>
  <si>
    <t>MIL_W_P033</t>
  </si>
  <si>
    <t>MIL_W_P032</t>
  </si>
  <si>
    <t>MIL_W_P031</t>
  </si>
  <si>
    <t>MIL_W_P030</t>
  </si>
  <si>
    <t>MIL_W_P028</t>
  </si>
  <si>
    <t>MIL_W_P026</t>
  </si>
  <si>
    <t>MIL_W_P025</t>
  </si>
  <si>
    <t>MIL_W_P024</t>
  </si>
  <si>
    <t>MIL_W_P023</t>
  </si>
  <si>
    <t>MIL_W_P027</t>
  </si>
  <si>
    <t>MIL_W_P022</t>
  </si>
  <si>
    <t>MIL_W_P021</t>
  </si>
  <si>
    <t>MIL_W_P020</t>
  </si>
  <si>
    <t>MIL_W_P019</t>
  </si>
  <si>
    <t>MIL_W_P018</t>
  </si>
  <si>
    <t>MIL_W_P016</t>
  </si>
  <si>
    <t>MIL_W_P015</t>
  </si>
  <si>
    <t>MIL_W_P014</t>
  </si>
  <si>
    <t>MIL_W_P013</t>
  </si>
  <si>
    <t>MIL_W_P012</t>
  </si>
  <si>
    <t>MIL_W_P011</t>
  </si>
  <si>
    <t>MIL_W_P010</t>
  </si>
  <si>
    <t>MIL_W_P009</t>
  </si>
  <si>
    <t>MIL_W_P007</t>
  </si>
  <si>
    <t>MIL_W_P005</t>
  </si>
  <si>
    <t>MIL_W_P004</t>
  </si>
  <si>
    <t>MIL_W_P003</t>
  </si>
  <si>
    <t>MIL_W_P002</t>
  </si>
  <si>
    <t>MIL_W_P001</t>
  </si>
  <si>
    <t>THE_W_P064</t>
  </si>
  <si>
    <t>THE_W_P063</t>
  </si>
  <si>
    <t>THE_W_P087</t>
  </si>
  <si>
    <t>THE_W_P086</t>
  </si>
  <si>
    <t>THE_W_P085</t>
  </si>
  <si>
    <t>THE_W_P084</t>
  </si>
  <si>
    <t>THE_W_P029</t>
  </si>
  <si>
    <t>THE_W_P027</t>
  </si>
  <si>
    <t>THE_W_P080</t>
  </si>
  <si>
    <t>THE_W_P028</t>
  </si>
  <si>
    <t>THE_W_P079</t>
  </si>
  <si>
    <t>THE_W_P082</t>
  </si>
  <si>
    <t>THE_W_P083</t>
  </si>
  <si>
    <t>THE_W_P081</t>
  </si>
  <si>
    <t>THE_W_P077</t>
  </si>
  <si>
    <t>THE_W_P076</t>
  </si>
  <si>
    <t>THE_W_P061</t>
  </si>
  <si>
    <t>THE_W_P062</t>
  </si>
  <si>
    <t>THE_W_P051</t>
  </si>
  <si>
    <t>THE_W_P050</t>
  </si>
  <si>
    <t>THE_W_P049</t>
  </si>
  <si>
    <t>THE_W_P011</t>
  </si>
  <si>
    <t>THE_W_P013</t>
  </si>
  <si>
    <t>ΤΗΕ_W_P012</t>
  </si>
  <si>
    <t>THE_W_P017</t>
  </si>
  <si>
    <t>THE_W_P016</t>
  </si>
  <si>
    <t>THE_W_P043</t>
  </si>
  <si>
    <t>THE_W_P044</t>
  </si>
  <si>
    <t>THE_W_P042</t>
  </si>
  <si>
    <t>THE_W_P041</t>
  </si>
  <si>
    <t>THE_W_P007</t>
  </si>
  <si>
    <t>THE_W_P006</t>
  </si>
  <si>
    <t>THE_W_P067</t>
  </si>
  <si>
    <t>THE_W_P066</t>
  </si>
  <si>
    <t>THE_W_P065</t>
  </si>
  <si>
    <t>THE_W__P073</t>
  </si>
  <si>
    <t>THE_W__P074</t>
  </si>
  <si>
    <t>THE_W__P075</t>
  </si>
  <si>
    <t>THE_W_P010</t>
  </si>
  <si>
    <t>THE_W_P009</t>
  </si>
  <si>
    <t>THE_W_P008</t>
  </si>
  <si>
    <t>THE_W_P072</t>
  </si>
  <si>
    <t>THE_W_P071</t>
  </si>
  <si>
    <t>THE_W_P070</t>
  </si>
  <si>
    <t>THE_W_P069</t>
  </si>
  <si>
    <t>THE_W_P068</t>
  </si>
  <si>
    <t>THE_W_P047</t>
  </si>
  <si>
    <t>THE_W_P045</t>
  </si>
  <si>
    <t>THE_W_P048</t>
  </si>
  <si>
    <t>THE_W_P046</t>
  </si>
  <si>
    <t>THE_W_P021</t>
  </si>
  <si>
    <t>THE_W_P020</t>
  </si>
  <si>
    <t>THE_W_P018</t>
  </si>
  <si>
    <t>THE_W_P019</t>
  </si>
  <si>
    <t>THE_W_P005</t>
  </si>
  <si>
    <t>THE_W_P004</t>
  </si>
  <si>
    <t>THE_W_P003</t>
  </si>
  <si>
    <t>THE_W_P025</t>
  </si>
  <si>
    <t>THE_W_P024</t>
  </si>
  <si>
    <t>THE_W_P023</t>
  </si>
  <si>
    <t>THE_W_P022</t>
  </si>
  <si>
    <t>THE_W_P035</t>
  </si>
  <si>
    <t>THE_W_P034</t>
  </si>
  <si>
    <t>THE_W_P033</t>
  </si>
  <si>
    <t>THE_W_P032</t>
  </si>
  <si>
    <t>THE_W_P031</t>
  </si>
  <si>
    <t>THE_W_P056</t>
  </si>
  <si>
    <t>THE_W_P055</t>
  </si>
  <si>
    <t>THE_W_P054</t>
  </si>
  <si>
    <t>THE_W_P053</t>
  </si>
  <si>
    <t>THE_W_P036</t>
  </si>
  <si>
    <t>THE_W_P038</t>
  </si>
  <si>
    <t>THE_W_P039</t>
  </si>
  <si>
    <t>THE_W_P037</t>
  </si>
  <si>
    <t>THE_W_P040</t>
  </si>
  <si>
    <t>THE_W_P058</t>
  </si>
  <si>
    <t>THE_W_P060</t>
  </si>
  <si>
    <t>THE_W_P057</t>
  </si>
  <si>
    <t>THE_W_P059</t>
  </si>
  <si>
    <t>THE_W_P030</t>
  </si>
  <si>
    <t>THE_W_P002</t>
  </si>
  <si>
    <t>THE_W_P001</t>
  </si>
  <si>
    <t>THE_W_P015</t>
  </si>
  <si>
    <t>THE_W_P014</t>
  </si>
  <si>
    <t>BSL_W_P052</t>
  </si>
  <si>
    <t>BSL_W_P051</t>
  </si>
  <si>
    <t>BSL_W_P050</t>
  </si>
  <si>
    <t>BSL_W_P048</t>
  </si>
  <si>
    <t>BSL_W_P046</t>
  </si>
  <si>
    <t>BSL_W_P045</t>
  </si>
  <si>
    <t>BSL_W_P044</t>
  </si>
  <si>
    <t>BSL_W_P043</t>
  </si>
  <si>
    <t>BSL_W_P042</t>
  </si>
  <si>
    <t>BSL_W_P041</t>
  </si>
  <si>
    <t>BSL_W_P039</t>
  </si>
  <si>
    <t>BSL_W_P038</t>
  </si>
  <si>
    <t>BSL_W_P037</t>
  </si>
  <si>
    <t>BSL_W_P036</t>
  </si>
  <si>
    <t>BSL_W_P035</t>
  </si>
  <si>
    <t>BSL_W_P034</t>
  </si>
  <si>
    <t>BSL_W_P033</t>
  </si>
  <si>
    <t>BSL_W_P032</t>
  </si>
  <si>
    <t>BSL_W_P031</t>
  </si>
  <si>
    <t>BSL_W_P030</t>
  </si>
  <si>
    <t>BSL_W_P029</t>
  </si>
  <si>
    <t>BSL_W_P028</t>
  </si>
  <si>
    <t>BSL_W_P027</t>
  </si>
  <si>
    <t>BSL_W_P026</t>
  </si>
  <si>
    <t>BSL_W_P024</t>
  </si>
  <si>
    <t>BSL_W_P023</t>
  </si>
  <si>
    <t>BSL_W_P022</t>
  </si>
  <si>
    <t>BSL_W_P021</t>
  </si>
  <si>
    <t>BSL_W_P020</t>
  </si>
  <si>
    <t>BSL_W_P019</t>
  </si>
  <si>
    <t>BSL_W_P018</t>
  </si>
  <si>
    <t>BSL_W_P017</t>
  </si>
  <si>
    <t>BSL_W_P016</t>
  </si>
  <si>
    <t>BSL_W_P015</t>
  </si>
  <si>
    <t>BSL_W_P014</t>
  </si>
  <si>
    <t>BSL_W_P013</t>
  </si>
  <si>
    <t>BSL_W_P011</t>
  </si>
  <si>
    <t>BSL_W_P009</t>
  </si>
  <si>
    <t>BSL_W_P008</t>
  </si>
  <si>
    <t>BSL_W_P007</t>
  </si>
  <si>
    <t>BSL_W_P006</t>
  </si>
  <si>
    <t>BSL_W_P005</t>
  </si>
  <si>
    <t>BSL_W_P004</t>
  </si>
  <si>
    <t>BSL_W_P003</t>
  </si>
  <si>
    <t>BSL_W_P002</t>
  </si>
  <si>
    <t>BSL_W_P001</t>
  </si>
  <si>
    <t>BSL_S_P048</t>
  </si>
  <si>
    <t>BSL_S_P047</t>
  </si>
  <si>
    <t>BSL_S_P046</t>
  </si>
  <si>
    <t>BSL_S_P045</t>
  </si>
  <si>
    <t>BSL_S_P040</t>
  </si>
  <si>
    <t>BSL_S_P044</t>
  </si>
  <si>
    <t>BSL_S_P043</t>
  </si>
  <si>
    <t>BSL_S_P042</t>
  </si>
  <si>
    <t>BSL_S_P041</t>
  </si>
  <si>
    <t>BSL_S_P039</t>
  </si>
  <si>
    <t>BSL_S_P038</t>
  </si>
  <si>
    <t>BSL_S_P037</t>
  </si>
  <si>
    <t>BSL_S_P036</t>
  </si>
  <si>
    <t>BSL_S_P035</t>
  </si>
  <si>
    <t>BSL_S_P034</t>
  </si>
  <si>
    <t>BSL_S_P033</t>
  </si>
  <si>
    <t>BSL_S_P032</t>
  </si>
  <si>
    <t>BSL_S_P031</t>
  </si>
  <si>
    <t>BSL_S_P030</t>
  </si>
  <si>
    <t>BSL_S_P029</t>
  </si>
  <si>
    <t>BSL_S_P028</t>
  </si>
  <si>
    <t>BSL_S_P027</t>
  </si>
  <si>
    <t>BSL_S_P026</t>
  </si>
  <si>
    <t>BSL_S_P025</t>
  </si>
  <si>
    <t>BSL_S_P024</t>
  </si>
  <si>
    <t>BSL_S_P023</t>
  </si>
  <si>
    <t>BSL_S_P022</t>
  </si>
  <si>
    <t>BSL_S_P021</t>
  </si>
  <si>
    <t>BSL_S_P020</t>
  </si>
  <si>
    <t>BSL_S_P019</t>
  </si>
  <si>
    <t>BSL_S_P018</t>
  </si>
  <si>
    <t>BSL_S_P017</t>
  </si>
  <si>
    <t>BSL_S_P016</t>
  </si>
  <si>
    <t>BSL_S_P015</t>
  </si>
  <si>
    <t>BSL_S_P014</t>
  </si>
  <si>
    <t>BSL_S_P013</t>
  </si>
  <si>
    <t>BSL_S_P012</t>
  </si>
  <si>
    <t>BSL_S_P011</t>
  </si>
  <si>
    <t>BSL_S_P010</t>
  </si>
  <si>
    <t>BSL_S_P009</t>
  </si>
  <si>
    <t>BSL_S_P008</t>
  </si>
  <si>
    <t>BSL_S_P007</t>
  </si>
  <si>
    <t>BSL_S_P006</t>
  </si>
  <si>
    <t>BSL_S_P005</t>
  </si>
  <si>
    <t>BSL_S_P004</t>
  </si>
  <si>
    <t>BSL_S_P003</t>
  </si>
  <si>
    <t>BSL_S_P002</t>
  </si>
  <si>
    <t>BSL_S_P001</t>
  </si>
  <si>
    <t>THE_S_P005</t>
  </si>
  <si>
    <t>THE_S_P004</t>
  </si>
  <si>
    <t>THE_S_P003</t>
  </si>
  <si>
    <t>THE_S_P007</t>
  </si>
  <si>
    <t>THE_S_P006</t>
  </si>
  <si>
    <t>THE_S_P057</t>
  </si>
  <si>
    <t>THE_S_P056</t>
  </si>
  <si>
    <t>THE_S_P030</t>
  </si>
  <si>
    <t>Gender</t>
  </si>
  <si>
    <t>Female</t>
  </si>
  <si>
    <t>Male</t>
  </si>
  <si>
    <t>Age</t>
  </si>
  <si>
    <t>What is the highest level of education you have completed?</t>
  </si>
  <si>
    <t>Primary education / Not completed secondary education</t>
  </si>
  <si>
    <t>Higher education</t>
  </si>
  <si>
    <t>Completed secondary education</t>
  </si>
  <si>
    <t>What is your annual income?</t>
  </si>
  <si>
    <t>Do you suffer from any of the following?</t>
  </si>
  <si>
    <t>Are you pregnant? (please select N/A if you are not a woman)</t>
  </si>
  <si>
    <t>High blood pressure</t>
  </si>
  <si>
    <t>Low blood pressure</t>
  </si>
  <si>
    <t>Heart attack</t>
  </si>
  <si>
    <t>Heart disease</t>
  </si>
  <si>
    <t>Asthma</t>
  </si>
  <si>
    <t>Allergies (e.g. pollen allergy)</t>
  </si>
  <si>
    <t>Hay fever</t>
  </si>
  <si>
    <t>Chronic obstructuve pulmonary disease</t>
  </si>
  <si>
    <t>Diabetes</t>
  </si>
  <si>
    <t>Influenza</t>
  </si>
  <si>
    <t>Other (please specify)</t>
  </si>
  <si>
    <t>No</t>
  </si>
  <si>
    <t>N/A</t>
  </si>
  <si>
    <t>Yes</t>
  </si>
  <si>
    <t>Obsessive compulsive disorder</t>
  </si>
  <si>
    <t>Crohn's disease</t>
  </si>
  <si>
    <t>kidney disorder</t>
  </si>
  <si>
    <t>high cholesterol, thyroid</t>
  </si>
  <si>
    <t>rhinitis, cough</t>
  </si>
  <si>
    <t>atopic eczema</t>
  </si>
  <si>
    <t>Hyper / hypo thyrosis</t>
  </si>
  <si>
    <t>back pain</t>
  </si>
  <si>
    <t>anemia</t>
  </si>
  <si>
    <t>OSTEOPOROSIS</t>
  </si>
  <si>
    <t>PROBLEMAS CERVICALES</t>
  </si>
  <si>
    <t>BRONQUITIS CRÓNICA</t>
  </si>
  <si>
    <t>ULCERA INTESTINAL</t>
  </si>
  <si>
    <t>CELIAQUÍA</t>
  </si>
  <si>
    <t>HIPERLIPEMIA</t>
  </si>
  <si>
    <t>HIPOTIROIDISMO</t>
  </si>
  <si>
    <t>CARDIOVASCULAR</t>
  </si>
  <si>
    <t>COLITIS ULCEROSA</t>
  </si>
  <si>
    <t>HYPERCOLESTEROLEMIA, PROSTATE</t>
  </si>
  <si>
    <t xml:space="preserve">Prostrate </t>
  </si>
  <si>
    <t>RAFFREDDORE, TOSSE SECCA</t>
  </si>
  <si>
    <t>Celiac disease</t>
  </si>
  <si>
    <t xml:space="preserve">Allergic to Metal Nikel </t>
  </si>
  <si>
    <t>GASTRITE CRONICA</t>
  </si>
  <si>
    <t>IPERCOLESTEROLEMIA</t>
  </si>
  <si>
    <t xml:space="preserve">Hernia and prostrate  </t>
  </si>
  <si>
    <t xml:space="preserve">Sometime of food allergy. Using "EOTIROX" everyday </t>
  </si>
  <si>
    <t>GLAUCOMA</t>
  </si>
  <si>
    <t>TIROIDITE DI HASHIMOTO</t>
  </si>
  <si>
    <t>ORTICARCA</t>
  </si>
  <si>
    <t>TRIGEMINAL NEURALGIA</t>
  </si>
  <si>
    <t>RHEUMATOID ARTHRITIS, STRESS, IRRITABLE BOWEL</t>
  </si>
  <si>
    <t>Lupus erythematosus</t>
  </si>
  <si>
    <t>SLEEP APNEA</t>
  </si>
  <si>
    <t>ALLERGIC RHINITIS</t>
  </si>
  <si>
    <t>hypothyroid</t>
  </si>
  <si>
    <t>chronic obstructive pulmonary disease</t>
  </si>
  <si>
    <t>sun allergy</t>
  </si>
  <si>
    <t>prostatic enlargement, osteoporosis, Parkinson's disease (early stage), Porokeratosis</t>
  </si>
  <si>
    <t>migraine</t>
  </si>
  <si>
    <t>joint pain</t>
  </si>
  <si>
    <t>thyroid hypofunction</t>
  </si>
  <si>
    <t>prostatic enlargement, sleeping disorder, osteoporosis, arthrosis</t>
  </si>
  <si>
    <t>Annual income level</t>
  </si>
  <si>
    <t>All</t>
  </si>
  <si>
    <t>%</t>
  </si>
  <si>
    <t>Other</t>
  </si>
  <si>
    <t>Answered</t>
  </si>
  <si>
    <t>Skipped</t>
  </si>
  <si>
    <t>Answer Choices</t>
  </si>
  <si>
    <t>ALL</t>
  </si>
  <si>
    <t>all</t>
  </si>
  <si>
    <t>Only adults</t>
  </si>
  <si>
    <t>All cities</t>
  </si>
  <si>
    <t>unknown</t>
  </si>
  <si>
    <t>% if unknown counted</t>
  </si>
  <si>
    <t>&lt;18</t>
  </si>
  <si>
    <t>18-64</t>
  </si>
  <si>
    <t>&gt;65</t>
  </si>
  <si>
    <t>All ages</t>
  </si>
  <si>
    <t>% of answered</t>
  </si>
  <si>
    <t>None reported</t>
  </si>
  <si>
    <t>average</t>
  </si>
  <si>
    <t>BQ15-CODEs - visualization</t>
  </si>
  <si>
    <t>Raw data, API, individualno, več userjev, GPS, svoje podatke in skupnosti (da se primerja območje itd.)</t>
  </si>
  <si>
    <t>Raw data, API, individual exposure, spatial trends, comparison with others</t>
  </si>
  <si>
    <t>Grafe</t>
  </si>
  <si>
    <t>Charts</t>
  </si>
  <si>
    <t>Vse info, ki ste jih beležili v času + pogovor s strokovnjakom.</t>
  </si>
  <si>
    <t>All data, consultation with experts</t>
  </si>
  <si>
    <t>Kot je navedeno v naslednjem vprašanju, predvsem povzetek glavnih rezultatov, primerjava z ostalimi (podobnimi) respondenti in pa morebitne ugotovitve/zaključki raziskave s predlaganimi izboljšavami iz rešitvami.</t>
  </si>
  <si>
    <t>summary results, comparison with others, suggestions for improvements</t>
  </si>
  <si>
    <t>Vse pridobljene rezultate v preglednih grafičnih prikazih.</t>
  </si>
  <si>
    <t>All measured parameters, charts</t>
  </si>
  <si>
    <t>V opisni obliki z obrazložitvami.</t>
  </si>
  <si>
    <t>Textual, explanations</t>
  </si>
  <si>
    <t>Grafi, povprečna vrednosti in odstopanja, podatki o aktivnosti, podatki o onesnažilih</t>
  </si>
  <si>
    <t>Charts, averages, deviations, activity data, pollution data</t>
  </si>
  <si>
    <t>Grafi in številčni podatki</t>
  </si>
  <si>
    <t>Charts, numerical values</t>
  </si>
  <si>
    <t>Pisna oblika/graf, me zelo zanimajo rezultati!</t>
  </si>
  <si>
    <t>Textual, charts</t>
  </si>
  <si>
    <t>Trenutno nimam pričakovanj, in z zanimanjem čakam na rezultate.</t>
  </si>
  <si>
    <t>summary results</t>
  </si>
  <si>
    <t>Kakovost zraka 24/7 grafi ali numerično NENAVADNE STVARI, npr delo v delavnici (WDKO ipd) PM razporeditev, koliko jih je in kje</t>
  </si>
  <si>
    <t>All data, charts, numerical values, unusual observations, PM how much and where</t>
  </si>
  <si>
    <t>Primerjava z mejnimi vrednostmi, vpliv na zdravje, čim bolj grafična predstavitev</t>
  </si>
  <si>
    <t>comparison with limit values, health effects, charts</t>
  </si>
  <si>
    <t>Merilne značilnosti, negotovosti, moja izpostavljenost, karakteristične podatke</t>
  </si>
  <si>
    <t>metrological characteristics, uncertainties, individual exposure, unusual observations</t>
  </si>
  <si>
    <t>Želim tabelarični in grafični izpis merjenih parametrov z dodanimi mejnimi vrednostmi</t>
  </si>
  <si>
    <t>numeral values, charts, comparison with limit values</t>
  </si>
  <si>
    <t>Graf srčnega utripa in delcev v ozračju v odvisnosti od časa, rad bi primerjal okolje in število delcev v zraku</t>
  </si>
  <si>
    <t>charts, heart rate, PM, time trends, comparison between locations</t>
  </si>
  <si>
    <t>Rezultati naj bojo v surovi obliki + poročilo o rezultatih meritev</t>
  </si>
  <si>
    <t>raw data, summary results</t>
  </si>
  <si>
    <t>Tabelirane vrednosti mejnih parametrov lokacij, grafi, primerjava z ostalimi, vse!!</t>
  </si>
  <si>
    <t>all data, numerical values, comparison with limit values, charts, , tablular, charts, comparison with others</t>
  </si>
  <si>
    <t>Čim več možnih informacij</t>
  </si>
  <si>
    <t>all data</t>
  </si>
  <si>
    <t>Želim prejeti seznam o onesnaženju zraka na različnih lokacijah</t>
  </si>
  <si>
    <t>spatial trends</t>
  </si>
  <si>
    <t>Kakšna je onesnaženost zraka v mojem vsakdanu, kakšni onesnaženosti sem izpostavljena jaz, kaj lahko naredim, da izboljšam izpostavljenost onesnaženosti.</t>
  </si>
  <si>
    <t>individual exposure, suggestions for improvements</t>
  </si>
  <si>
    <t>Pričakujem, da ni velikega onesnaženja. Lahko dobim neobdelane podatke, zanimajo me vsi pridobljeni podatki.</t>
  </si>
  <si>
    <t>raw data, all data</t>
  </si>
  <si>
    <t>graf + številčne</t>
  </si>
  <si>
    <t>charts, numerical values</t>
  </si>
  <si>
    <t>Čim več podatkov, tudi če so ne obdelani, na koncu obdelave-kakšen graf in primerjavo s povprečjem</t>
  </si>
  <si>
    <t>all data, raw data, charts, comparison with others</t>
  </si>
  <si>
    <t>O vplivu zraka v okolju na telo, tudi v odvisnosti od ostalih pridobljenih podatkov oz informaciji o temu v kakšnem okolju živi moja družina</t>
  </si>
  <si>
    <t>individual exposure, health effects</t>
  </si>
  <si>
    <t>charts, numerical values, time trends, individual exposure</t>
  </si>
  <si>
    <t>povprečja, relativno na ostale, ocena stanja okolja, priporočila</t>
  </si>
  <si>
    <t>averages, comparison with others, Air quality assessment, suggestions for improvements</t>
  </si>
  <si>
    <t>Podobno kot pri zdravniku, rang vrednosti+norme vrednosti, tabela, tekst+graf z razlago</t>
  </si>
  <si>
    <t>Similar to doctors reports, range, recomended values, numerical values, textual, charts, explanations</t>
  </si>
  <si>
    <t>Raw data (redable)+povzetek, zaklučki</t>
  </si>
  <si>
    <t>raw data, summary results, conclusions</t>
  </si>
  <si>
    <t>Prikaz rezultatov v primerjavi s tipičnimi vrednostmi (kritične vrednosti)</t>
  </si>
  <si>
    <t>comparison with limit values</t>
  </si>
  <si>
    <t>Predstavitev rezultatov v primerjavi s skupnimi vrednostmi</t>
  </si>
  <si>
    <t>comparison with others</t>
  </si>
  <si>
    <t>Povzetek v kakršnikoli obliki</t>
  </si>
  <si>
    <t>Grafi (osnovni, časovni potek), mejne vrednosti</t>
  </si>
  <si>
    <t>Charts, time trends, comparison with limit values</t>
  </si>
  <si>
    <t>Tabele mojih, ostalih in priporočenih vrenosti</t>
  </si>
  <si>
    <t>numerical values, comparison with others, comparison with limit values</t>
  </si>
  <si>
    <t>Tabelični prikaz vseh rezultatov (konc.) in priporočene varne vrednosti za primerjavo Povprečne vrednosti, vrednosti v odvisnosti od časa in kraja Osebni podatki, skupni vsebinski podatki ostalih</t>
  </si>
  <si>
    <t>numerical values, comparison with limit values, averages, spatial trends, time trends, comparison with others</t>
  </si>
  <si>
    <r>
      <t xml:space="preserve">Mogoče kak kratek povzetek izpostavljenosti onesnažilom, </t>
    </r>
    <r>
      <rPr>
        <sz val="10"/>
        <color rgb="FF00B050"/>
        <rFont val="Calibri"/>
        <family val="2"/>
        <charset val="238"/>
        <scheme val="minor"/>
      </rPr>
      <t>da bi lahko, če je nujno, spremenil obnašanje.</t>
    </r>
  </si>
  <si>
    <t xml:space="preserve"> From  Q17c pregled v daljšem čas.obdobju/teden/mesec/leto</t>
  </si>
  <si>
    <t>time trends</t>
  </si>
  <si>
    <t>Načeloma kratke, grafi (s časovni trendi), prostorski prikaz</t>
  </si>
  <si>
    <t>summary results, charts, time trends, spatial trends</t>
  </si>
  <si>
    <t>Digitalni, karkoli</t>
  </si>
  <si>
    <t>electronically</t>
  </si>
  <si>
    <t>PDF, karkoli, generalni povzetek</t>
  </si>
  <si>
    <t>summary results, PDF</t>
  </si>
  <si>
    <t>Elektronsko, grafi, povzetek z razlago</t>
  </si>
  <si>
    <t>Electronically, charts, sumamry results, explanations</t>
  </si>
  <si>
    <t>Elektronsko, grafi</t>
  </si>
  <si>
    <t>Electronically, Charts</t>
  </si>
  <si>
    <t>Grafično v času in prostoru</t>
  </si>
  <si>
    <t>charts, spatial trends, time trends</t>
  </si>
  <si>
    <t>Želim si videti vse podatke, ki so jih naprave zabeležile. Saj mi bo zanimivo videti kakšno onesnaženje zraka je v različnih prostorih, kjer se zadržujemo. Z same ure pa kakšen vpogled v srčni ritem oziroma kakšne druge zanimive podatke za zdravje.</t>
  </si>
  <si>
    <t>all data, spatial trends, heart rate, health effects</t>
  </si>
  <si>
    <t>Da je zrak vsaj malo čist</t>
  </si>
  <si>
    <t>that the results would show how the air is even a bit clean</t>
  </si>
  <si>
    <t>Kakovost zraka, podatke z ure</t>
  </si>
  <si>
    <t>Osnovne podatke v fromatu excel datoteke</t>
  </si>
  <si>
    <t>summary results, excel</t>
  </si>
  <si>
    <t>V Excel datoteki in praktično, če se da s komentarji in kombinacijo parametrov \"query\". Izpostava najpomembnejših ugotovitev in primerjava z drugimi referenčnimi skupinami.</t>
  </si>
  <si>
    <t>excel, explanations, summary results, comparison with others</t>
  </si>
  <si>
    <t>Samo rezultate meritev v katerikoli obliki</t>
  </si>
  <si>
    <t>Grafi, tekst, slike, vse</t>
  </si>
  <si>
    <t>all data, charts, textual, graphs</t>
  </si>
  <si>
    <t>Kakovost zraka glede na različne lokacije</t>
  </si>
  <si>
    <t>Želim izvedeti za obremenitve onesnaženja, grafično prikazani rezultati za enostavno razumevanje, tudi podane zakonsko določene vrednosti onesnažil, mejne koncentracije, ki so že varne za zdravje, seznam virov onesnaženja v okolju</t>
  </si>
  <si>
    <t>individual exposure, charts, simple, comparison with limit values, list of pollution sources</t>
  </si>
  <si>
    <t>Želim prejeti grafični prikaz izpostavljenosti škodljivim snovem</t>
  </si>
  <si>
    <t>individual exposure, charts</t>
  </si>
  <si>
    <t>Da je zrak v moji okolici sorazmerno čist</t>
  </si>
  <si>
    <t>cleaner air</t>
  </si>
  <si>
    <t>Predvsem vse rezultate in ocene</t>
  </si>
  <si>
    <t>all data, individual exposure</t>
  </si>
  <si>
    <t>Želela bi dobiti informacije, kakšen je zrak doma in v moji okolici. Super bi bilo, če bi v obvestilu dobili kakšne nasvete (npr več zračite ipd.)</t>
  </si>
  <si>
    <t>Air quality assessment, suggestions for improvements</t>
  </si>
  <si>
    <t>Kakršnikoli grafi, lokacijsko</t>
  </si>
  <si>
    <t>charts, spatial trends</t>
  </si>
  <si>
    <t>karšnekoli,elektronski</t>
  </si>
  <si>
    <t>summary results, electronic</t>
  </si>
  <si>
    <t>Digitalna, raw data, proporcialna (mejne vrednosti)</t>
  </si>
  <si>
    <t>electronic, raw data, comparison with limit values</t>
  </si>
  <si>
    <t>Raw data</t>
  </si>
  <si>
    <t>raw data</t>
  </si>
  <si>
    <t>CO2 indoors: graf ali pa surove</t>
  </si>
  <si>
    <t>charts, raw data, CO2 indoors</t>
  </si>
  <si>
    <t>V grafični obliki</t>
  </si>
  <si>
    <t>charts</t>
  </si>
  <si>
    <t>v kakršni obliki</t>
  </si>
  <si>
    <t>V kakršnikoli obliki</t>
  </si>
  <si>
    <t>Da, v grafični in tabelični obliki</t>
  </si>
  <si>
    <t>charts, numerical</t>
  </si>
  <si>
    <t>kakšno je onesnaženje</t>
  </si>
  <si>
    <t xml:space="preserve">Air quality assessment </t>
  </si>
  <si>
    <t>Kakšno je onesnaženje</t>
  </si>
  <si>
    <t>Onesnaženost in fizična aktivnost v odvisnosti od ure z kratkimi časovnimi intervali (1s), v elektronski obliki, v tabeli</t>
  </si>
  <si>
    <t>individual exposure assessment, time trends, numerical values, electronic</t>
  </si>
  <si>
    <t>Stopnjo različnih plinov, srčni utrip, stres. V obliki grafa.</t>
  </si>
  <si>
    <t>air quality assessment, heart rate, stress level, charts</t>
  </si>
  <si>
    <t>Preprost prikaz rezultatov - informacije, kje sem najbolj izpostavljena onesnaženju.</t>
  </si>
  <si>
    <t>Simple ilustration, spatial trends, individual exposure</t>
  </si>
  <si>
    <t>Želim prejeti vse podatke, ki so jih naprave zabeležile (tako glede onesnaženja/kakovosti zraka v prostoru, kjer se zadržujem, kot tudi glede zdravja-stanja)</t>
  </si>
  <si>
    <t>all data, air quality assessment, individual exposure, spatial trends, health effects</t>
  </si>
  <si>
    <t>LJU_P001</t>
  </si>
  <si>
    <t>LJU_P002</t>
  </si>
  <si>
    <t>LJU_P003</t>
  </si>
  <si>
    <t>LJU_P004</t>
  </si>
  <si>
    <t>LJU_P006</t>
  </si>
  <si>
    <t>LJU_P007</t>
  </si>
  <si>
    <t>LJU_P010</t>
  </si>
  <si>
    <t>LJU_P014</t>
  </si>
  <si>
    <t>LJU_P015</t>
  </si>
  <si>
    <t>LJU_P020</t>
  </si>
  <si>
    <t>LJU_P021</t>
  </si>
  <si>
    <t>LJU_P025</t>
  </si>
  <si>
    <t>LJU_P026</t>
  </si>
  <si>
    <t>LJU_P028</t>
  </si>
  <si>
    <t>LJU_P029</t>
  </si>
  <si>
    <t>LJU_P030</t>
  </si>
  <si>
    <t>LJU_P031</t>
  </si>
  <si>
    <t>LJU_P033</t>
  </si>
  <si>
    <t>LJU_P034</t>
  </si>
  <si>
    <t>LJU_P035</t>
  </si>
  <si>
    <t>LJU_P036</t>
  </si>
  <si>
    <t>LJU_P038</t>
  </si>
  <si>
    <t>LJU_P039</t>
  </si>
  <si>
    <t>LJU_P040</t>
  </si>
  <si>
    <t>LJU_P042</t>
  </si>
  <si>
    <t>LJU_P046</t>
  </si>
  <si>
    <t>LJU_P047</t>
  </si>
  <si>
    <t>LJU_P049</t>
  </si>
  <si>
    <t>LJU_P057</t>
  </si>
  <si>
    <t>LJU_P063</t>
  </si>
  <si>
    <t>LJU_P064</t>
  </si>
  <si>
    <t>LJU_P066</t>
  </si>
  <si>
    <t>LJU_P067</t>
  </si>
  <si>
    <t>LJU_P070</t>
  </si>
  <si>
    <t>LJU_P071</t>
  </si>
  <si>
    <t>LJU_P072</t>
  </si>
  <si>
    <t>LJU_P073</t>
  </si>
  <si>
    <t>LJU_P074</t>
  </si>
  <si>
    <t>LJU_P075</t>
  </si>
  <si>
    <t>LJU_P077</t>
  </si>
  <si>
    <t>LJU_P080</t>
  </si>
  <si>
    <t>LJU_P083</t>
  </si>
  <si>
    <t>LJU_P084</t>
  </si>
  <si>
    <t>LJU_P085</t>
  </si>
  <si>
    <t>LJU_P086</t>
  </si>
  <si>
    <t>LJU_P090</t>
  </si>
  <si>
    <t>LJU_P091</t>
  </si>
  <si>
    <t>LJU_P092</t>
  </si>
  <si>
    <t>LJU_P093</t>
  </si>
  <si>
    <t>LJU_P094</t>
  </si>
  <si>
    <t>LJU_P095</t>
  </si>
  <si>
    <t>LJU_P097</t>
  </si>
  <si>
    <t xml:space="preserve"> API</t>
  </si>
  <si>
    <t xml:space="preserve"> individual exposure</t>
  </si>
  <si>
    <t xml:space="preserve"> spatial trends</t>
  </si>
  <si>
    <t xml:space="preserve"> comparison with others</t>
  </si>
  <si>
    <t xml:space="preserve"> consultation with experts</t>
  </si>
  <si>
    <t xml:space="preserve"> suggestions for improvements</t>
  </si>
  <si>
    <t xml:space="preserve"> charts</t>
  </si>
  <si>
    <t xml:space="preserve"> explanations</t>
  </si>
  <si>
    <t xml:space="preserve"> averages</t>
  </si>
  <si>
    <t xml:space="preserve"> deviations</t>
  </si>
  <si>
    <t xml:space="preserve"> unusual observations</t>
  </si>
  <si>
    <t xml:space="preserve"> PM how much and where</t>
  </si>
  <si>
    <t xml:space="preserve"> health effects</t>
  </si>
  <si>
    <t>metrological characteristics</t>
  </si>
  <si>
    <t xml:space="preserve"> uncertainties</t>
  </si>
  <si>
    <t xml:space="preserve"> comparison with limit values</t>
  </si>
  <si>
    <t xml:space="preserve"> heart rate</t>
  </si>
  <si>
    <t xml:space="preserve"> PM</t>
  </si>
  <si>
    <t xml:space="preserve"> time trends</t>
  </si>
  <si>
    <t xml:space="preserve"> comparison between locations</t>
  </si>
  <si>
    <t xml:space="preserve"> summary results</t>
  </si>
  <si>
    <t>individual exposure</t>
  </si>
  <si>
    <t xml:space="preserve"> all data</t>
  </si>
  <si>
    <t xml:space="preserve"> raw data</t>
  </si>
  <si>
    <t>averages</t>
  </si>
  <si>
    <t xml:space="preserve"> range</t>
  </si>
  <si>
    <t xml:space="preserve"> textual</t>
  </si>
  <si>
    <t xml:space="preserve"> conclusions</t>
  </si>
  <si>
    <t xml:space="preserve"> PDF</t>
  </si>
  <si>
    <t xml:space="preserve"> excel</t>
  </si>
  <si>
    <t>excel</t>
  </si>
  <si>
    <t xml:space="preserve"> graphs</t>
  </si>
  <si>
    <t xml:space="preserve"> simple</t>
  </si>
  <si>
    <t xml:space="preserve"> list of pollution sources</t>
  </si>
  <si>
    <t xml:space="preserve"> electronic</t>
  </si>
  <si>
    <t>electronic</t>
  </si>
  <si>
    <t xml:space="preserve"> CO2 indoors</t>
  </si>
  <si>
    <t>individual exposure assessment</t>
  </si>
  <si>
    <t>air quality assessment</t>
  </si>
  <si>
    <t xml:space="preserve"> stress level</t>
  </si>
  <si>
    <t xml:space="preserve"> air quality assessment</t>
  </si>
  <si>
    <t>API</t>
  </si>
  <si>
    <t>b</t>
  </si>
  <si>
    <t>c</t>
  </si>
  <si>
    <t>a</t>
  </si>
  <si>
    <t>d</t>
  </si>
  <si>
    <t>e</t>
  </si>
  <si>
    <t>f</t>
  </si>
  <si>
    <t>g</t>
  </si>
  <si>
    <t>sum</t>
  </si>
  <si>
    <t>a)</t>
  </si>
  <si>
    <t>b)</t>
  </si>
  <si>
    <t>c)</t>
  </si>
  <si>
    <t>d)</t>
  </si>
  <si>
    <t>e)</t>
  </si>
  <si>
    <t>f)</t>
  </si>
  <si>
    <t>g)</t>
  </si>
  <si>
    <t>charts, time trends, comparison with limit values</t>
  </si>
  <si>
    <t>unusual observations</t>
  </si>
  <si>
    <t>heart rate</t>
  </si>
  <si>
    <t>health effects</t>
  </si>
  <si>
    <t>stress level</t>
  </si>
  <si>
    <t>CO2 indoors</t>
  </si>
  <si>
    <t>electronically, charts</t>
  </si>
  <si>
    <t>suggestions for improvements</t>
  </si>
  <si>
    <t>electronically, charts, summary results, explanations</t>
  </si>
  <si>
    <t>simple ilustration, spatial trends, individual exposure</t>
  </si>
  <si>
    <t>simple ilustration</t>
  </si>
  <si>
    <t>simple ilustration, simple</t>
  </si>
  <si>
    <t>charts, graphs</t>
  </si>
  <si>
    <t>raw data, excel</t>
  </si>
  <si>
    <t>V excel datoteki in praktično, če se da s komentarji in kombinacijo parametrov \"query\". Izpostava najpomembnejših ugotovitev in primerjava z drugimi referenčnimi skupinami.</t>
  </si>
  <si>
    <t>raw data, API, individualno, več userjev, GPS, svoje podatke in skupnosti (da se primerja območje itd.)</t>
  </si>
  <si>
    <t>raw data (redable)+povzetek, zaklučki</t>
  </si>
  <si>
    <t>raw data, API, individual exposure, spatial trends, comparison with others</t>
  </si>
  <si>
    <t>Pričakujem grafično in numerično predstavitev rezultatov, vsak dan posebej, z vnešenimi označenimi aktivnostmi. Upam, da čim prej vidim rezultate, da lahko v bodoče kaj izboljšam.</t>
  </si>
  <si>
    <t>Mogoče kak kratek povzetek izpostavljenosti onesnažilom, da bi lahko, če je nujno, spremenil obnašanje.</t>
  </si>
  <si>
    <t>electronic, PDF</t>
  </si>
  <si>
    <t>textual</t>
  </si>
  <si>
    <t>textual, explanations</t>
  </si>
  <si>
    <t>textual, charts</t>
  </si>
  <si>
    <t>explanations</t>
  </si>
  <si>
    <t>list of pollution sources</t>
  </si>
  <si>
    <t>conclusions</t>
  </si>
  <si>
    <t>clean air</t>
  </si>
  <si>
    <t>numeric</t>
  </si>
  <si>
    <t>numeric, charts, comparison with limit values</t>
  </si>
  <si>
    <t>charts, numeric</t>
  </si>
  <si>
    <t xml:space="preserve"> numeric</t>
  </si>
  <si>
    <t>charts, numeric, time trends, individual exposure</t>
  </si>
  <si>
    <t>numeric, comparison with others, comparison with limit values</t>
  </si>
  <si>
    <t>numeric, comparison with limit values, averages, spatial trends, time trends, comparison with others</t>
  </si>
  <si>
    <t>individual exposure assessment, time trends, numeric, electronic</t>
  </si>
  <si>
    <t>range</t>
  </si>
  <si>
    <t>activity data</t>
  </si>
  <si>
    <t xml:space="preserve">   activity data</t>
  </si>
  <si>
    <t>deviations</t>
  </si>
  <si>
    <t>comparison between locations</t>
  </si>
  <si>
    <t>uncertainties</t>
  </si>
  <si>
    <t>PM how much and where, PM</t>
  </si>
  <si>
    <t xml:space="preserve">air quality assessment </t>
  </si>
  <si>
    <t>similar to doctors reports</t>
  </si>
  <si>
    <t>consultation with experts</t>
  </si>
  <si>
    <t>num of ideas brought up</t>
  </si>
  <si>
    <t>CODE(s)//Themes in English on visualization</t>
  </si>
  <si>
    <t>Visualization ideas</t>
  </si>
  <si>
    <t>all data, consultation with experts</t>
  </si>
  <si>
    <t>all data, charts</t>
  </si>
  <si>
    <t>all data, charts, numeric, unusual observations, PM how much and where</t>
  </si>
  <si>
    <t>all data, numeric, comparison with limit values, charts, tablular, charts, comparison with others</t>
  </si>
  <si>
    <t>charts, averages, deviations,   activity data, air quality assessment</t>
  </si>
  <si>
    <t>averages, comparison with others, air quality assessment, suggestions for improvements</t>
  </si>
  <si>
    <t>air quality assessment, suggestions for improvements</t>
  </si>
  <si>
    <t>similar to doctors reports, range, comparison with limit values, numeric, textual, charts, explanations</t>
  </si>
  <si>
    <t>Analysis of individual suggestions</t>
  </si>
  <si>
    <t>num of answers</t>
  </si>
  <si>
    <t>(added later to count underlying health conditions)</t>
  </si>
  <si>
    <t>individuals with one or more underlying health condition</t>
  </si>
  <si>
    <t>% of all</t>
  </si>
  <si>
    <t>% of those who suffer some</t>
  </si>
  <si>
    <t>frequency</t>
  </si>
  <si>
    <t>Table S1. Dataset on participant characteristics</t>
  </si>
  <si>
    <t>Table S2. Education level</t>
  </si>
  <si>
    <t>Table S3. Age</t>
  </si>
  <si>
    <t>Table S4. Gender</t>
  </si>
  <si>
    <t>Table S5. Annual income</t>
  </si>
  <si>
    <t>Table S8. Pregnancy</t>
  </si>
  <si>
    <t>Not interested</t>
  </si>
  <si>
    <t>Very interested</t>
  </si>
  <si>
    <t>% of those who answered</t>
  </si>
  <si>
    <t>- surpriced about PM analysis of averages by activity</t>
  </si>
  <si>
    <t>- lower temperature at summer than winter, PM10 and PM2.5 values</t>
  </si>
  <si>
    <t>- PM10 and PM2.5 values</t>
  </si>
  <si>
    <t>- high concentration of CO2</t>
  </si>
  <si>
    <t>- how much less CO2 when the house is empty</t>
  </si>
  <si>
    <t>- high humidity during summer</t>
  </si>
  <si>
    <t>- high PM during sleeping, whiel havign open window. Perhaps not the best idea.</t>
  </si>
  <si>
    <t>- TVOC peaks durign winter and NO2 peaks during summer</t>
  </si>
  <si>
    <t>- low PM concentration in a home located in the city center</t>
  </si>
  <si>
    <t>- low stress levels</t>
  </si>
  <si>
    <t>- high CO2 at summer with more frequent ventilation</t>
  </si>
  <si>
    <t>- Dissapointed that PPM did not work, yet all efforts were made to carry it around</t>
  </si>
  <si>
    <t>- low stress levels,  the influence of opening windows on air quality</t>
  </si>
  <si>
    <t>- too high heart rate</t>
  </si>
  <si>
    <t>better color scale for activities (now difficult to decipher)</t>
  </si>
  <si>
    <t>activity charts should be more spaceous (now difficult to decipher)</t>
  </si>
  <si>
    <t>activity charts should be more spaceous  (now difficult to decipher)</t>
  </si>
  <si>
    <t>- Web page for general public</t>
  </si>
  <si>
    <t>- better color scale for activities (now difficult to decipher)</t>
  </si>
  <si>
    <t>- activity charts should be more spaceous (now difficult to decipher)</t>
  </si>
  <si>
    <t>- even more simpler visualization infographics for lay people</t>
  </si>
  <si>
    <t>- comparission with other participants</t>
  </si>
  <si>
    <t>- invite all participants in public dissemination event</t>
  </si>
  <si>
    <t>- take into account colourblind</t>
  </si>
  <si>
    <t>- spatial display of results</t>
  </si>
  <si>
    <t>- introductionary video</t>
  </si>
  <si>
    <t>- more detailed results</t>
  </si>
  <si>
    <t>confident 4+5</t>
  </si>
  <si>
    <t>not know or answer</t>
  </si>
  <si>
    <t>Descriptive statistics (BQ19)</t>
  </si>
  <si>
    <t>+5=82</t>
  </si>
  <si>
    <t>BQ19 Are you confident that your data is being handled appropriately</t>
  </si>
  <si>
    <t>Supplementary material 1.This excel file contains data and data analysis for the article "User-Centred Design of a Final Results Report for Participants in Multi-Sensor Personal Air Pollution Exposure Monitoring Campaigns"  submitted in International Journal of Environmental Research and Public Health</t>
  </si>
  <si>
    <t>Do you have cancer?</t>
  </si>
  <si>
    <t>Yes (please specify type of cancer)</t>
  </si>
  <si>
    <t>kidney cancer</t>
  </si>
  <si>
    <t>CANCER DE MAMA</t>
  </si>
  <si>
    <t>MAMA</t>
  </si>
  <si>
    <t>CANCER DE COLÓN</t>
  </si>
  <si>
    <t>VEJIGA</t>
  </si>
  <si>
    <t>LINFOMA HODGKIN</t>
  </si>
  <si>
    <t>PARÓTIDA Y MAMA</t>
  </si>
  <si>
    <t>PRÓSTATA</t>
  </si>
  <si>
    <t>PULMÓN</t>
  </si>
  <si>
    <t>DE COLÓN</t>
  </si>
  <si>
    <t>ÚTERO</t>
  </si>
  <si>
    <t>PROSTATA</t>
  </si>
  <si>
    <t>LINFOMA</t>
  </si>
  <si>
    <t>Ca Mama</t>
  </si>
  <si>
    <t>Cancer - uterine fibroid cancer</t>
  </si>
  <si>
    <t>Table S9. Do you have cancer?</t>
  </si>
  <si>
    <t>skipped</t>
  </si>
  <si>
    <t>Table S11. Data on annual household income</t>
  </si>
  <si>
    <t>Table S12. Annual household income</t>
  </si>
  <si>
    <t>Table S14. Summary of visualization suggestions</t>
  </si>
  <si>
    <t>Table S13. Data analysis on visualization suggestions by coding</t>
  </si>
  <si>
    <t>Table S15. Raw data on user interest on pre-determined visualization suggestions</t>
  </si>
  <si>
    <t>Table S16. Frequency table of user interest on pre-determined visualization suggestions</t>
  </si>
  <si>
    <t>Table S17. Frequency % table of user interest on pre-determined visualization suggestions</t>
  </si>
  <si>
    <t>Table S18. Data on surprices in the results</t>
  </si>
  <si>
    <t>Table S19. Amount of participants who got surpriced by the results</t>
  </si>
  <si>
    <t>Table S20. List of descriptions of surprices</t>
  </si>
  <si>
    <t>Table S26. Data on further suggestions for improving the received results report</t>
  </si>
  <si>
    <t>Table S27. List of further suggestions for improving the received results report</t>
  </si>
  <si>
    <t>Table S28. Data on trust</t>
  </si>
  <si>
    <t>Table S29. Frequency table on trust</t>
  </si>
  <si>
    <t>% of total suggestions</t>
  </si>
  <si>
    <t>% people *</t>
  </si>
  <si>
    <t>* people had several suggestions</t>
  </si>
  <si>
    <t>AVERAGE:</t>
  </si>
  <si>
    <t>a) Where your maximum/minimum air pollution exposure occurs</t>
  </si>
  <si>
    <t>b) During which activity you are most/least exposed to air pollution</t>
  </si>
  <si>
    <t>c) Which transportation mode contributes the most/least to your air pollution exposure</t>
  </si>
  <si>
    <t>d) Individual pollution concentrations</t>
  </si>
  <si>
    <t>e) Map of your weekly whereabouts with indicative colour codes</t>
  </si>
  <si>
    <t>f) Is my weekly dose of air pollution less or more than others who participated?</t>
  </si>
  <si>
    <t>g) Suggestions to reduced your air pollution exposure</t>
  </si>
  <si>
    <t>AQ1 – Please enter your individual ID participation number e.g. LJU_S_P050 which your contact person provided (so that we can compare your answers with the sensor results)</t>
  </si>
  <si>
    <t>BQ15 - If so, what would you like it to contain, i.e., what kind of information would you like to receive, and what kind of data visualization would you like to see?</t>
  </si>
  <si>
    <t>BQ16 - How interested are you in the following?</t>
  </si>
  <si>
    <t>BQ1 – Please enter your individual ID participation number e.g. LJU_S_P050 which your contact person provided (so that we can compare your answers with the sensor results)</t>
  </si>
  <si>
    <t>AQ3a – Were you surprised by any of the results, If yes, please describe your surprise? Yes=1, No=2, =empty</t>
  </si>
  <si>
    <t>AQ3b – Were you surprised by any of the results, If yes, please describe your surprise?</t>
  </si>
  <si>
    <t>AQ2 Please choose the option that best describes your opinion about the result report</t>
  </si>
  <si>
    <t xml:space="preserve">AQ2c - The amount of information I received in the report was: (1) Too little, (2),  (3) Just right, (4), (5) Too much
</t>
  </si>
  <si>
    <t>AQ2b - The information I received was useful to me (1) Agree … (5) Disagree</t>
  </si>
  <si>
    <t>AQ2a - The information I received in the report was easy to understand  (1) Agree … (5) Disagree</t>
  </si>
  <si>
    <t>AQ10 – How would you improve the presentation of the results you received?</t>
  </si>
  <si>
    <t>BQ19 - Are you confident that your data is being handled appropriately? (1) Very unconfident…. (5) Very confident</t>
  </si>
  <si>
    <t>p.1</t>
  </si>
  <si>
    <t>p.2</t>
  </si>
  <si>
    <t>p.3</t>
  </si>
  <si>
    <t>p.4</t>
  </si>
  <si>
    <t>p.5</t>
  </si>
  <si>
    <t>p.6</t>
  </si>
  <si>
    <t>p.7</t>
  </si>
  <si>
    <t>Table S10. If yes, please specify type of cancer</t>
  </si>
  <si>
    <t>Figure S1: User interest in context of visualization</t>
  </si>
  <si>
    <t>Table S21.  Data on evaluation of receieved results report</t>
  </si>
  <si>
    <t>Table S22. Evaluation of received results report: general statistics</t>
  </si>
  <si>
    <t>Table S23. Evaluation of received results report: understandability</t>
  </si>
  <si>
    <t>Table S21. Data on evaluation of receieved results report</t>
  </si>
  <si>
    <t>Table S24. Evaluation of received results report: usability</t>
  </si>
  <si>
    <t>Table S25. Evaluation of received results report: amount of information</t>
  </si>
  <si>
    <t>Table of content</t>
  </si>
  <si>
    <t>Table S6. Underlying health conditions (yes/no)</t>
  </si>
  <si>
    <t>Table S7. Underlying health condition (specific)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</si>
</sst>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sz val="10"/>
      <color rgb="FF000000"/>
      <name val="Calibri"/>
      <family val="2"/>
      <charset val="238"/>
      <scheme val="minor"/>
    </font>
    <font>
      <i/>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scheme val="minor"/>
    </font>
    <font>
      <sz val="10"/>
      <color rgb="FF00B050"/>
      <name val="Calibri"/>
      <family val="2"/>
      <charset val="238"/>
      <scheme val="minor"/>
    </font>
    <font>
      <sz val="10"/>
      <color theme="1"/>
      <name val="Calibri"/>
      <family val="2"/>
      <charset val="238"/>
      <scheme val="minor"/>
    </font>
    <font>
      <b/>
      <sz val="10"/>
      <color theme="1"/>
      <name val="Calibri"/>
      <family val="2"/>
      <charset val="238"/>
      <scheme val="minor"/>
    </font>
    <font>
      <b/>
      <sz val="10"/>
      <color rgb="FF000000"/>
      <name val="Calibri"/>
      <family val="2"/>
      <charset val="238"/>
      <scheme val="minor"/>
    </font>
    <font>
      <b/>
      <sz val="11"/>
      <name val="Calibri"/>
      <family val="2"/>
      <charset val="238"/>
      <scheme val="minor"/>
    </font>
    <font>
      <i/>
      <sz val="10"/>
      <color theme="1"/>
      <name val="Calibri"/>
      <family val="2"/>
      <charset val="238"/>
      <scheme val="minor"/>
    </font>
    <font>
      <sz val="10"/>
      <name val="Calibri"/>
      <family val="2"/>
      <charset val="238"/>
      <scheme val="minor"/>
    </font>
    <font>
      <sz val="11"/>
      <name val="Calibri"/>
      <family val="2"/>
      <charset val="238"/>
      <scheme val="minor"/>
    </font>
    <font>
      <u/>
      <sz val="11"/>
      <color theme="10"/>
      <name val="Calibri"/>
      <family val="2"/>
      <scheme val="minor"/>
    </font>
  </fonts>
  <fills count="43">
    <fill>
      <patternFill patternType="none"/>
    </fill>
    <fill>
      <patternFill patternType="gray125"/>
    </fill>
    <fill>
      <patternFill patternType="solid">
        <fgColor rgb="FFFF0000"/>
        <bgColor indexed="64"/>
      </patternFill>
    </fill>
    <fill>
      <patternFill patternType="solid">
        <fgColor rgb="FFFFC5E2"/>
        <bgColor indexed="64"/>
      </patternFill>
    </fill>
    <fill>
      <patternFill patternType="solid">
        <fgColor rgb="FFEAEAE8"/>
        <bgColor rgb="FFEAEAE8"/>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rgb="FF92D050"/>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8"/>
        <bgColor indexed="64"/>
      </patternFill>
    </fill>
    <fill>
      <patternFill patternType="solid">
        <fgColor theme="7" tint="0.39994506668294322"/>
        <bgColor indexed="64"/>
      </patternFill>
    </fill>
    <fill>
      <patternFill patternType="solid">
        <fgColor theme="8" tint="0.59996337778862885"/>
        <bgColor indexed="64"/>
      </patternFill>
    </fill>
    <fill>
      <patternFill patternType="solid">
        <fgColor rgb="FF0070C0"/>
        <bgColor indexed="64"/>
      </patternFill>
    </fill>
    <fill>
      <patternFill patternType="solid">
        <fgColor rgb="FFFFFF00"/>
        <bgColor indexed="64"/>
      </patternFill>
    </fill>
    <fill>
      <patternFill patternType="solid">
        <fgColor theme="5" tint="0.39994506668294322"/>
        <bgColor indexed="64"/>
      </patternFill>
    </fill>
    <fill>
      <patternFill patternType="solid">
        <fgColor theme="2" tint="-0.24994659260841701"/>
        <bgColor indexed="64"/>
      </patternFill>
    </fill>
    <fill>
      <patternFill patternType="solid">
        <fgColor theme="0" tint="-0.14996795556505021"/>
        <bgColor indexed="64"/>
      </patternFill>
    </fill>
    <fill>
      <patternFill patternType="solid">
        <fgColor rgb="FFFF9900"/>
        <bgColor indexed="64"/>
      </patternFill>
    </fill>
    <fill>
      <patternFill patternType="solid">
        <fgColor rgb="FF00B0F0"/>
        <bgColor indexed="64"/>
      </patternFill>
    </fill>
    <fill>
      <patternFill patternType="solid">
        <fgColor rgb="FF00B050"/>
        <bgColor indexed="64"/>
      </patternFill>
    </fill>
    <fill>
      <patternFill patternType="solid">
        <fgColor rgb="FFFF99CC"/>
        <bgColor indexed="64"/>
      </patternFill>
    </fill>
    <fill>
      <patternFill patternType="solid">
        <fgColor rgb="FFFF7C80"/>
        <bgColor indexed="64"/>
      </patternFill>
    </fill>
    <fill>
      <patternFill patternType="solid">
        <fgColor theme="7" tint="-0.24994659260841701"/>
        <bgColor indexed="64"/>
      </patternFill>
    </fill>
    <fill>
      <patternFill patternType="solid">
        <fgColor rgb="FFCC00CC"/>
        <bgColor indexed="64"/>
      </patternFill>
    </fill>
    <fill>
      <patternFill patternType="solid">
        <fgColor rgb="FF00FF00"/>
        <bgColor indexed="64"/>
      </patternFill>
    </fill>
    <fill>
      <patternFill patternType="solid">
        <fgColor rgb="FFC00000"/>
        <bgColor indexed="64"/>
      </patternFill>
    </fill>
    <fill>
      <patternFill patternType="solid">
        <fgColor rgb="FF006600"/>
        <bgColor indexed="64"/>
      </patternFill>
    </fill>
    <fill>
      <patternFill patternType="solid">
        <fgColor rgb="FF009999"/>
        <bgColor indexed="64"/>
      </patternFill>
    </fill>
    <fill>
      <patternFill patternType="solid">
        <fgColor theme="0" tint="-0.499984740745262"/>
        <bgColor indexed="64"/>
      </patternFill>
    </fill>
    <fill>
      <patternFill patternType="solid">
        <fgColor rgb="FF9999FF"/>
        <bgColor indexed="64"/>
      </patternFill>
    </fill>
    <fill>
      <patternFill patternType="solid">
        <fgColor rgb="FF990033"/>
        <bgColor indexed="64"/>
      </patternFill>
    </fill>
    <fill>
      <patternFill patternType="solid">
        <fgColor rgb="FFEECF12"/>
        <bgColor indexed="64"/>
      </patternFill>
    </fill>
    <fill>
      <patternFill patternType="solid">
        <fgColor rgb="FFCC3399"/>
        <bgColor indexed="64"/>
      </patternFill>
    </fill>
    <fill>
      <patternFill patternType="solid">
        <fgColor rgb="FF6666FF"/>
        <bgColor indexed="64"/>
      </patternFill>
    </fill>
    <fill>
      <patternFill patternType="solid">
        <fgColor rgb="FFFF0066"/>
        <bgColor indexed="64"/>
      </patternFill>
    </fill>
    <fill>
      <patternFill patternType="solid">
        <fgColor rgb="FF00FF99"/>
        <bgColor indexed="64"/>
      </patternFill>
    </fill>
    <fill>
      <patternFill patternType="solid">
        <fgColor rgb="FF7030A0"/>
        <bgColor indexed="64"/>
      </patternFill>
    </fill>
    <fill>
      <patternFill patternType="solid">
        <fgColor rgb="FFAC3900"/>
        <bgColor indexed="64"/>
      </patternFill>
    </fill>
    <fill>
      <patternFill patternType="solid">
        <fgColor rgb="FFE85818"/>
        <bgColor indexed="64"/>
      </patternFill>
    </fill>
    <fill>
      <patternFill patternType="solid">
        <fgColor theme="0" tint="-0.14999847407452621"/>
        <bgColor rgb="FFEAEAE8"/>
      </patternFill>
    </fill>
    <fill>
      <patternFill patternType="solid">
        <fgColor theme="0" tint="-0.14999847407452621"/>
        <bgColor indexed="64"/>
      </patternFill>
    </fill>
  </fills>
  <borders count="26">
    <border>
      <left/>
      <right/>
      <top/>
      <bottom/>
      <diagonal/>
    </border>
    <border>
      <left style="thick">
        <color rgb="FF92D050"/>
      </left>
      <right/>
      <top/>
      <bottom/>
      <diagonal/>
    </border>
    <border>
      <left style="thick">
        <color rgb="FF92D050"/>
      </left>
      <right/>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s>
  <cellStyleXfs count="3">
    <xf numFmtId="0" fontId="0" fillId="0" borderId="0"/>
    <xf numFmtId="9" fontId="3" fillId="0" borderId="0" applyFont="0" applyFill="0" applyBorder="0" applyAlignment="0" applyProtection="0"/>
    <xf numFmtId="0" fontId="14" fillId="0" borderId="0" applyNumberFormat="0" applyFill="0" applyBorder="0" applyAlignment="0" applyProtection="0"/>
  </cellStyleXfs>
  <cellXfs count="273">
    <xf numFmtId="0" fontId="0" fillId="0" borderId="0" xfId="0"/>
    <xf numFmtId="0" fontId="1" fillId="0" borderId="1" xfId="0" applyFont="1" applyBorder="1" applyAlignment="1">
      <alignment horizontal="center"/>
    </xf>
    <xf numFmtId="0" fontId="1" fillId="0" borderId="1" xfId="0" applyFont="1" applyFill="1" applyBorder="1" applyAlignment="1">
      <alignment horizontal="center"/>
    </xf>
    <xf numFmtId="0" fontId="1" fillId="0" borderId="0" xfId="0" applyFont="1" applyFill="1" applyBorder="1" applyAlignment="1"/>
    <xf numFmtId="0" fontId="1" fillId="0" borderId="0"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0" xfId="0" applyFont="1" applyFill="1" applyBorder="1" applyAlignment="1">
      <alignment horizontal="center"/>
    </xf>
    <xf numFmtId="0" fontId="0" fillId="0" borderId="0" xfId="0" applyAlignment="1">
      <alignment horizontal="center"/>
    </xf>
    <xf numFmtId="0" fontId="0" fillId="0" borderId="0" xfId="0" applyFill="1" applyBorder="1" applyAlignment="1"/>
    <xf numFmtId="0" fontId="0" fillId="0" borderId="4" xfId="0" applyFill="1" applyBorder="1" applyAlignment="1"/>
    <xf numFmtId="0" fontId="2" fillId="0" borderId="5" xfId="0" applyFont="1" applyFill="1" applyBorder="1" applyAlignment="1">
      <alignment horizontal="center"/>
    </xf>
    <xf numFmtId="0" fontId="0" fillId="0" borderId="0" xfId="0" applyNumberFormat="1" applyFill="1" applyBorder="1" applyAlignment="1"/>
    <xf numFmtId="0" fontId="0" fillId="0" borderId="4" xfId="0" applyNumberFormat="1" applyFill="1" applyBorder="1" applyAlignment="1"/>
    <xf numFmtId="9" fontId="0" fillId="0" borderId="0" xfId="0" applyNumberFormat="1"/>
    <xf numFmtId="0" fontId="1" fillId="3" borderId="0" xfId="0" applyFont="1" applyFill="1" applyBorder="1" applyAlignment="1">
      <alignment horizontal="center"/>
    </xf>
    <xf numFmtId="0" fontId="1" fillId="3" borderId="3" xfId="0" applyFont="1" applyFill="1" applyBorder="1" applyAlignment="1">
      <alignment horizontal="center"/>
    </xf>
    <xf numFmtId="0" fontId="0" fillId="0" borderId="3" xfId="0" applyBorder="1"/>
    <xf numFmtId="9" fontId="0" fillId="0" borderId="0" xfId="1" applyFont="1"/>
    <xf numFmtId="0" fontId="0" fillId="0" borderId="4" xfId="0" applyBorder="1"/>
    <xf numFmtId="0" fontId="4" fillId="0" borderId="0" xfId="0" applyFont="1"/>
    <xf numFmtId="0" fontId="0" fillId="0" borderId="0" xfId="0"/>
    <xf numFmtId="9" fontId="4" fillId="0" borderId="11" xfId="1" applyFont="1" applyBorder="1"/>
    <xf numFmtId="9" fontId="4" fillId="0" borderId="13" xfId="1" applyFont="1" applyBorder="1"/>
    <xf numFmtId="9" fontId="4" fillId="0" borderId="9" xfId="1" applyFont="1" applyBorder="1"/>
    <xf numFmtId="9" fontId="5" fillId="0" borderId="0" xfId="1" applyFont="1"/>
    <xf numFmtId="9" fontId="5" fillId="0" borderId="16" xfId="1" applyFont="1" applyBorder="1"/>
    <xf numFmtId="9" fontId="5" fillId="0" borderId="0" xfId="1" applyFont="1" applyBorder="1"/>
    <xf numFmtId="9" fontId="4" fillId="0" borderId="3" xfId="1" applyFont="1" applyBorder="1"/>
    <xf numFmtId="0" fontId="1" fillId="6" borderId="0" xfId="0" applyFont="1" applyFill="1" applyBorder="1" applyAlignment="1">
      <alignment horizontal="center"/>
    </xf>
    <xf numFmtId="0" fontId="0" fillId="0" borderId="0" xfId="0" applyFont="1" applyBorder="1" applyAlignment="1">
      <alignment horizontal="center"/>
    </xf>
    <xf numFmtId="0" fontId="1" fillId="0" borderId="0" xfId="0" applyFont="1" applyFill="1" applyBorder="1" applyAlignment="1">
      <alignment wrapText="1"/>
    </xf>
    <xf numFmtId="0" fontId="1" fillId="10" borderId="0" xfId="0" applyFont="1" applyFill="1" applyBorder="1" applyAlignment="1">
      <alignment horizontal="center"/>
    </xf>
    <xf numFmtId="0" fontId="0" fillId="10" borderId="0" xfId="0" applyFill="1" applyBorder="1" applyAlignment="1"/>
    <xf numFmtId="0" fontId="1" fillId="10" borderId="0" xfId="0" quotePrefix="1" applyFont="1" applyFill="1" applyBorder="1" applyAlignment="1">
      <alignment horizontal="center"/>
    </xf>
    <xf numFmtId="0" fontId="0" fillId="0" borderId="0" xfId="0" applyAlignment="1">
      <alignment horizontal="center" vertical="center"/>
    </xf>
    <xf numFmtId="9" fontId="0" fillId="0" borderId="0" xfId="1" applyFont="1" applyFill="1" applyBorder="1" applyAlignment="1"/>
    <xf numFmtId="0" fontId="5" fillId="0" borderId="0" xfId="0" applyFont="1"/>
    <xf numFmtId="0" fontId="5" fillId="0" borderId="0" xfId="0" applyFont="1" applyAlignment="1">
      <alignment wrapText="1"/>
    </xf>
    <xf numFmtId="0" fontId="5" fillId="0" borderId="0" xfId="0" applyFont="1" applyFill="1"/>
    <xf numFmtId="0" fontId="5" fillId="8" borderId="0" xfId="0" applyFont="1" applyFill="1" applyAlignment="1">
      <alignment horizontal="left"/>
    </xf>
    <xf numFmtId="0" fontId="5" fillId="15" borderId="0" xfId="0" applyFont="1" applyFill="1" applyAlignment="1">
      <alignment horizontal="left"/>
    </xf>
    <xf numFmtId="0" fontId="7" fillId="11" borderId="0" xfId="0" applyFont="1" applyFill="1" applyBorder="1" applyAlignment="1">
      <alignment horizontal="left" wrapText="1"/>
    </xf>
    <xf numFmtId="0" fontId="5" fillId="13" borderId="0" xfId="0" applyFont="1" applyFill="1" applyAlignment="1">
      <alignment horizontal="left"/>
    </xf>
    <xf numFmtId="0" fontId="5" fillId="29" borderId="0" xfId="0" applyFont="1" applyFill="1" applyAlignment="1">
      <alignment horizontal="left"/>
    </xf>
    <xf numFmtId="0" fontId="7" fillId="23" borderId="0" xfId="0" applyFont="1" applyFill="1" applyBorder="1" applyAlignment="1">
      <alignment horizontal="left" wrapText="1"/>
    </xf>
    <xf numFmtId="0" fontId="7" fillId="9" borderId="0" xfId="0" applyFont="1" applyFill="1" applyBorder="1" applyAlignment="1">
      <alignment horizontal="left" wrapText="1"/>
    </xf>
    <xf numFmtId="0" fontId="5" fillId="2" borderId="0" xfId="0" applyFont="1" applyFill="1" applyAlignment="1">
      <alignment horizontal="left"/>
    </xf>
    <xf numFmtId="0" fontId="5" fillId="12" borderId="0" xfId="0" applyFont="1" applyFill="1" applyAlignment="1">
      <alignment horizontal="left"/>
    </xf>
    <xf numFmtId="0" fontId="5" fillId="6" borderId="0" xfId="0" applyFont="1" applyFill="1" applyAlignment="1">
      <alignment horizontal="left"/>
    </xf>
    <xf numFmtId="0" fontId="5" fillId="20" borderId="0" xfId="0" applyFont="1" applyFill="1" applyAlignment="1">
      <alignment horizontal="left"/>
    </xf>
    <xf numFmtId="0" fontId="5" fillId="18" borderId="0" xfId="0" applyFont="1" applyFill="1" applyAlignment="1">
      <alignment horizontal="left"/>
    </xf>
    <xf numFmtId="0" fontId="5" fillId="21" borderId="0" xfId="0" applyFont="1" applyFill="1" applyAlignment="1">
      <alignment horizontal="left"/>
    </xf>
    <xf numFmtId="0" fontId="5" fillId="25" borderId="0" xfId="0" applyFont="1" applyFill="1" applyAlignment="1">
      <alignment horizontal="left"/>
    </xf>
    <xf numFmtId="0" fontId="5" fillId="26" borderId="0" xfId="0" applyFont="1" applyFill="1" applyAlignment="1">
      <alignment horizontal="left"/>
    </xf>
    <xf numFmtId="0" fontId="5" fillId="17" borderId="0" xfId="0" applyFont="1" applyFill="1" applyAlignment="1">
      <alignment horizontal="left"/>
    </xf>
    <xf numFmtId="0" fontId="5" fillId="24" borderId="0" xfId="0" applyFont="1" applyFill="1" applyAlignment="1">
      <alignment horizontal="left"/>
    </xf>
    <xf numFmtId="0" fontId="5" fillId="33" borderId="0" xfId="0" applyFont="1" applyFill="1" applyAlignment="1">
      <alignment horizontal="left" wrapText="1"/>
    </xf>
    <xf numFmtId="0" fontId="5" fillId="16" borderId="0" xfId="0" applyFont="1" applyFill="1" applyAlignment="1">
      <alignment horizontal="left"/>
    </xf>
    <xf numFmtId="0" fontId="5" fillId="22" borderId="0" xfId="0" applyFont="1" applyFill="1" applyAlignment="1">
      <alignment horizontal="left"/>
    </xf>
    <xf numFmtId="0" fontId="5" fillId="29" borderId="0" xfId="0" applyFont="1" applyFill="1" applyAlignment="1">
      <alignment horizontal="left" wrapText="1"/>
    </xf>
    <xf numFmtId="0" fontId="7" fillId="36" borderId="0" xfId="0" applyFont="1" applyFill="1" applyBorder="1" applyAlignment="1">
      <alignment horizontal="left" wrapText="1"/>
    </xf>
    <xf numFmtId="0" fontId="5" fillId="14" borderId="0" xfId="0" applyFont="1" applyFill="1" applyAlignment="1">
      <alignment horizontal="left"/>
    </xf>
    <xf numFmtId="0" fontId="5" fillId="5" borderId="0" xfId="0" applyFont="1" applyFill="1" applyAlignment="1">
      <alignment horizontal="left"/>
    </xf>
    <xf numFmtId="0" fontId="5" fillId="19" borderId="0" xfId="0" applyFont="1" applyFill="1" applyAlignment="1">
      <alignment horizontal="left"/>
    </xf>
    <xf numFmtId="0" fontId="5" fillId="27" borderId="0" xfId="0" applyFont="1" applyFill="1" applyAlignment="1">
      <alignment horizontal="left"/>
    </xf>
    <xf numFmtId="0" fontId="5" fillId="28" borderId="0" xfId="0" applyFont="1" applyFill="1" applyAlignment="1">
      <alignment horizontal="left"/>
    </xf>
    <xf numFmtId="0" fontId="5" fillId="30" borderId="0" xfId="0" applyFont="1" applyFill="1" applyAlignment="1">
      <alignment horizontal="left" wrapText="1"/>
    </xf>
    <xf numFmtId="0" fontId="5" fillId="31" borderId="0" xfId="0" applyFont="1" applyFill="1" applyAlignment="1">
      <alignment horizontal="left" wrapText="1"/>
    </xf>
    <xf numFmtId="0" fontId="5" fillId="32" borderId="0" xfId="0" applyFont="1" applyFill="1" applyAlignment="1">
      <alignment horizontal="left" wrapText="1"/>
    </xf>
    <xf numFmtId="0" fontId="5" fillId="34" borderId="0" xfId="0" applyFont="1" applyFill="1" applyAlignment="1">
      <alignment horizontal="left" wrapText="1"/>
    </xf>
    <xf numFmtId="0" fontId="5" fillId="35" borderId="0" xfId="0" applyFont="1" applyFill="1" applyAlignment="1">
      <alignment horizontal="left" wrapText="1"/>
    </xf>
    <xf numFmtId="0" fontId="5" fillId="37" borderId="0" xfId="0" applyFont="1" applyFill="1" applyAlignment="1">
      <alignment horizontal="left" wrapText="1"/>
    </xf>
    <xf numFmtId="0" fontId="5" fillId="38" borderId="0" xfId="0" applyFont="1" applyFill="1" applyAlignment="1">
      <alignment horizontal="left" wrapText="1"/>
    </xf>
    <xf numFmtId="0" fontId="5" fillId="39" borderId="0" xfId="0" applyFont="1" applyFill="1" applyAlignment="1">
      <alignment horizontal="left"/>
    </xf>
    <xf numFmtId="0" fontId="5" fillId="36" borderId="18" xfId="0" applyFont="1" applyFill="1" applyBorder="1" applyAlignment="1">
      <alignment horizontal="center" vertical="center" wrapText="1"/>
    </xf>
    <xf numFmtId="0" fontId="5" fillId="11" borderId="18" xfId="0" applyFont="1" applyFill="1" applyBorder="1" applyAlignment="1">
      <alignment horizontal="center" vertical="center" wrapText="1"/>
    </xf>
    <xf numFmtId="0" fontId="5" fillId="9" borderId="18" xfId="0" applyFont="1" applyFill="1" applyBorder="1" applyAlignment="1">
      <alignment horizontal="center" vertical="center" wrapText="1"/>
    </xf>
    <xf numFmtId="0" fontId="5" fillId="12" borderId="18"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7" xfId="0" applyFont="1" applyBorder="1" applyAlignment="1">
      <alignment horizontal="center" vertical="center" wrapText="1"/>
    </xf>
    <xf numFmtId="0" fontId="5" fillId="14" borderId="7" xfId="0" applyFont="1" applyFill="1" applyBorder="1" applyAlignment="1">
      <alignment horizontal="center" vertical="center" wrapText="1"/>
    </xf>
    <xf numFmtId="0" fontId="5" fillId="12" borderId="7" xfId="0" applyFont="1" applyFill="1" applyBorder="1" applyAlignment="1">
      <alignment horizontal="center" vertical="center" wrapText="1"/>
    </xf>
    <xf numFmtId="0" fontId="5" fillId="21" borderId="7" xfId="0" applyFont="1" applyFill="1" applyBorder="1" applyAlignment="1">
      <alignment horizontal="center" vertical="center" wrapText="1"/>
    </xf>
    <xf numFmtId="0" fontId="5" fillId="8" borderId="7" xfId="0" applyFont="1" applyFill="1" applyBorder="1" applyAlignment="1">
      <alignment horizontal="center" vertical="center" wrapText="1"/>
    </xf>
    <xf numFmtId="0" fontId="5" fillId="26" borderId="7" xfId="0" applyFont="1" applyFill="1" applyBorder="1" applyAlignment="1">
      <alignment horizontal="center" vertical="center" wrapText="1"/>
    </xf>
    <xf numFmtId="0" fontId="5" fillId="24" borderId="7" xfId="0" applyFont="1" applyFill="1" applyBorder="1" applyAlignment="1">
      <alignment horizontal="center" vertical="center" wrapText="1"/>
    </xf>
    <xf numFmtId="0" fontId="5" fillId="37" borderId="7" xfId="0" applyFont="1" applyFill="1" applyBorder="1" applyAlignment="1">
      <alignment horizontal="center" vertical="center" wrapText="1"/>
    </xf>
    <xf numFmtId="0" fontId="5" fillId="35" borderId="7" xfId="0" applyFont="1" applyFill="1" applyBorder="1" applyAlignment="1">
      <alignment horizontal="center" vertical="center" wrapText="1"/>
    </xf>
    <xf numFmtId="0" fontId="5" fillId="39" borderId="7" xfId="0" applyFont="1" applyFill="1" applyBorder="1" applyAlignment="1">
      <alignment horizontal="center" vertical="center" wrapText="1"/>
    </xf>
    <xf numFmtId="0" fontId="5" fillId="29" borderId="7" xfId="0" applyFont="1" applyFill="1" applyBorder="1" applyAlignment="1">
      <alignment horizontal="center" vertical="center" wrapText="1"/>
    </xf>
    <xf numFmtId="0" fontId="5" fillId="16" borderId="7" xfId="0" applyFont="1" applyFill="1" applyBorder="1" applyAlignment="1">
      <alignment horizontal="center" vertical="center" wrapText="1"/>
    </xf>
    <xf numFmtId="0" fontId="5" fillId="33" borderId="7" xfId="0" applyFont="1" applyFill="1" applyBorder="1" applyAlignment="1">
      <alignment horizontal="center" vertical="center" wrapText="1"/>
    </xf>
    <xf numFmtId="0" fontId="5" fillId="18" borderId="7" xfId="0" applyFont="1" applyFill="1" applyBorder="1" applyAlignment="1">
      <alignment horizontal="center" vertical="center" wrapText="1"/>
    </xf>
    <xf numFmtId="0" fontId="5" fillId="31" borderId="7" xfId="0" applyFont="1" applyFill="1" applyBorder="1" applyAlignment="1">
      <alignment horizontal="center" vertical="center" wrapText="1"/>
    </xf>
    <xf numFmtId="0" fontId="5" fillId="11"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17" borderId="7"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38" borderId="7"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3" borderId="7" xfId="0" applyFont="1" applyFill="1" applyBorder="1" applyAlignment="1">
      <alignment horizontal="center" vertical="center" wrapText="1"/>
    </xf>
    <xf numFmtId="0" fontId="5" fillId="23" borderId="7" xfId="0" applyFont="1" applyFill="1" applyBorder="1" applyAlignment="1">
      <alignment horizontal="center" vertical="center" wrapText="1"/>
    </xf>
    <xf numFmtId="0" fontId="5" fillId="32" borderId="7" xfId="0" applyFont="1" applyFill="1" applyBorder="1" applyAlignment="1">
      <alignment horizontal="center" vertical="center" wrapText="1"/>
    </xf>
    <xf numFmtId="0" fontId="5" fillId="25" borderId="7" xfId="0" applyFont="1" applyFill="1" applyBorder="1" applyAlignment="1">
      <alignment horizontal="center" vertical="center" wrapText="1"/>
    </xf>
    <xf numFmtId="0" fontId="5" fillId="28" borderId="7"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20" borderId="7" xfId="0" applyFont="1" applyFill="1" applyBorder="1" applyAlignment="1">
      <alignment horizontal="center" vertical="center" wrapText="1"/>
    </xf>
    <xf numFmtId="0" fontId="5" fillId="22" borderId="7" xfId="0" applyFont="1" applyFill="1" applyBorder="1" applyAlignment="1">
      <alignment horizontal="center" vertical="center" wrapText="1"/>
    </xf>
    <xf numFmtId="0" fontId="5" fillId="27" borderId="7" xfId="0" applyFont="1" applyFill="1" applyBorder="1" applyAlignment="1">
      <alignment horizontal="center" vertical="center" wrapText="1"/>
    </xf>
    <xf numFmtId="0" fontId="5" fillId="19"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4" fillId="0" borderId="0" xfId="0" applyFont="1" applyAlignment="1">
      <alignment wrapText="1"/>
    </xf>
    <xf numFmtId="0" fontId="0" fillId="0" borderId="7" xfId="0" applyBorder="1" applyAlignment="1">
      <alignment vertical="top" wrapText="1"/>
    </xf>
    <xf numFmtId="9" fontId="5" fillId="0" borderId="0" xfId="1" applyFont="1" applyAlignment="1">
      <alignment horizontal="center" wrapText="1"/>
    </xf>
    <xf numFmtId="0" fontId="4" fillId="0" borderId="0" xfId="0" applyFont="1" applyAlignment="1">
      <alignment horizontal="center" wrapText="1"/>
    </xf>
    <xf numFmtId="0" fontId="4" fillId="0" borderId="7" xfId="0" applyFont="1" applyBorder="1"/>
    <xf numFmtId="0" fontId="4" fillId="0" borderId="7" xfId="0" applyFont="1" applyBorder="1" applyAlignment="1">
      <alignment horizontal="center" wrapText="1"/>
    </xf>
    <xf numFmtId="0" fontId="0" fillId="0" borderId="7" xfId="0" applyBorder="1" applyAlignment="1">
      <alignment horizontal="center"/>
    </xf>
    <xf numFmtId="0" fontId="0" fillId="0" borderId="7" xfId="0" applyBorder="1"/>
    <xf numFmtId="0" fontId="7" fillId="23"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40" borderId="7" xfId="0" applyFont="1" applyFill="1" applyBorder="1" applyAlignment="1">
      <alignment horizontal="center" vertical="center" wrapText="1"/>
    </xf>
    <xf numFmtId="0" fontId="7" fillId="25" borderId="7"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30" borderId="7" xfId="0" applyFont="1" applyFill="1" applyBorder="1" applyAlignment="1">
      <alignment horizontal="center" vertical="center" wrapText="1"/>
    </xf>
    <xf numFmtId="0" fontId="7" fillId="29" borderId="7"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24" borderId="7" xfId="0" applyFont="1" applyFill="1" applyBorder="1" applyAlignment="1">
      <alignment horizontal="center" vertical="center" wrapText="1"/>
    </xf>
    <xf numFmtId="0" fontId="7" fillId="34" borderId="7" xfId="0" applyFont="1" applyFill="1" applyBorder="1" applyAlignment="1">
      <alignment horizontal="center" vertical="center" wrapText="1"/>
    </xf>
    <xf numFmtId="0" fontId="7" fillId="12"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20" borderId="7" xfId="0" applyFont="1" applyFill="1" applyBorder="1" applyAlignment="1">
      <alignment horizontal="center" vertical="center" wrapText="1"/>
    </xf>
    <xf numFmtId="0" fontId="7" fillId="39" borderId="7" xfId="0" applyFont="1" applyFill="1" applyBorder="1" applyAlignment="1">
      <alignment horizontal="center" vertical="center" wrapText="1"/>
    </xf>
    <xf numFmtId="0" fontId="7" fillId="22" borderId="7" xfId="0" applyFont="1" applyFill="1" applyBorder="1" applyAlignment="1">
      <alignment horizontal="center" vertical="center" wrapText="1"/>
    </xf>
    <xf numFmtId="0" fontId="0" fillId="0" borderId="18" xfId="0" applyBorder="1" applyAlignment="1">
      <alignment vertical="top" wrapText="1"/>
    </xf>
    <xf numFmtId="0" fontId="7" fillId="23" borderId="18" xfId="0" applyFont="1" applyFill="1" applyBorder="1" applyAlignment="1">
      <alignment horizontal="center" vertical="center" wrapText="1"/>
    </xf>
    <xf numFmtId="0" fontId="4" fillId="0" borderId="19" xfId="0" applyFont="1" applyBorder="1" applyAlignment="1">
      <alignment wrapText="1"/>
    </xf>
    <xf numFmtId="0" fontId="4" fillId="0" borderId="20" xfId="0" applyFont="1" applyBorder="1" applyAlignment="1">
      <alignment wrapText="1"/>
    </xf>
    <xf numFmtId="0" fontId="4" fillId="0" borderId="21" xfId="0" applyFont="1" applyBorder="1" applyAlignment="1">
      <alignment wrapText="1"/>
    </xf>
    <xf numFmtId="0" fontId="8" fillId="0" borderId="22" xfId="0" applyFont="1" applyFill="1" applyBorder="1" applyAlignment="1">
      <alignment wrapText="1"/>
    </xf>
    <xf numFmtId="0" fontId="4" fillId="0" borderId="23" xfId="0" applyFont="1" applyBorder="1" applyAlignment="1">
      <alignment wrapText="1"/>
    </xf>
    <xf numFmtId="9" fontId="0" fillId="0" borderId="0" xfId="1" applyFont="1" applyAlignment="1">
      <alignment horizontal="center"/>
    </xf>
    <xf numFmtId="9" fontId="0" fillId="0" borderId="4" xfId="1" applyFont="1" applyBorder="1" applyAlignment="1">
      <alignment horizontal="center"/>
    </xf>
    <xf numFmtId="9" fontId="0" fillId="0" borderId="0" xfId="1" applyFont="1" applyBorder="1" applyAlignment="1">
      <alignment horizontal="center"/>
    </xf>
    <xf numFmtId="0" fontId="0" fillId="0" borderId="0" xfId="0" applyBorder="1" applyAlignment="1">
      <alignment horizontal="center"/>
    </xf>
    <xf numFmtId="0" fontId="5" fillId="7" borderId="3" xfId="0" applyFont="1" applyFill="1" applyBorder="1"/>
    <xf numFmtId="0" fontId="5" fillId="0" borderId="14" xfId="0" applyFont="1" applyBorder="1"/>
    <xf numFmtId="0" fontId="5" fillId="0" borderId="15" xfId="0" applyFont="1" applyBorder="1"/>
    <xf numFmtId="0" fontId="5" fillId="0" borderId="10" xfId="0" applyFont="1" applyBorder="1"/>
    <xf numFmtId="9" fontId="5" fillId="0" borderId="11" xfId="1" applyFont="1" applyBorder="1"/>
    <xf numFmtId="0" fontId="5" fillId="0" borderId="12" xfId="0" applyFont="1" applyBorder="1"/>
    <xf numFmtId="9" fontId="5" fillId="0" borderId="13" xfId="1" applyFont="1" applyBorder="1"/>
    <xf numFmtId="0" fontId="5" fillId="0" borderId="8" xfId="0" applyFont="1" applyBorder="1"/>
    <xf numFmtId="0" fontId="5" fillId="0" borderId="17" xfId="0" applyFont="1" applyBorder="1"/>
    <xf numFmtId="0" fontId="5" fillId="0" borderId="16" xfId="0" applyFont="1" applyBorder="1"/>
    <xf numFmtId="9" fontId="5" fillId="0" borderId="9" xfId="1" applyFont="1" applyBorder="1"/>
    <xf numFmtId="0" fontId="5" fillId="0" borderId="3" xfId="0" applyFont="1" applyBorder="1"/>
    <xf numFmtId="0" fontId="5" fillId="0" borderId="0" xfId="0" applyFont="1" applyFill="1" applyBorder="1"/>
    <xf numFmtId="0" fontId="5" fillId="7" borderId="0" xfId="0" applyFont="1" applyFill="1" applyBorder="1"/>
    <xf numFmtId="0" fontId="5" fillId="7" borderId="17" xfId="0" applyFont="1" applyFill="1" applyBorder="1"/>
    <xf numFmtId="0" fontId="5" fillId="7" borderId="16" xfId="0" applyFont="1" applyFill="1" applyBorder="1"/>
    <xf numFmtId="0" fontId="5" fillId="0" borderId="4" xfId="0" applyFont="1" applyBorder="1"/>
    <xf numFmtId="0" fontId="4" fillId="41" borderId="6" xfId="0" applyFont="1" applyFill="1" applyBorder="1"/>
    <xf numFmtId="0" fontId="4" fillId="41" borderId="6" xfId="0" applyFont="1" applyFill="1" applyBorder="1" applyAlignment="1">
      <alignment wrapText="1"/>
    </xf>
    <xf numFmtId="0" fontId="5" fillId="0" borderId="0" xfId="0" applyFont="1" applyFill="1" applyAlignment="1"/>
    <xf numFmtId="0" fontId="5" fillId="0" borderId="14" xfId="0" applyFont="1" applyFill="1" applyBorder="1"/>
    <xf numFmtId="0" fontId="5" fillId="0" borderId="15" xfId="0" applyFont="1" applyFill="1" applyBorder="1"/>
    <xf numFmtId="0" fontId="5" fillId="0" borderId="10" xfId="0" applyFont="1" applyFill="1" applyBorder="1"/>
    <xf numFmtId="9" fontId="5" fillId="0" borderId="11" xfId="1" applyFont="1" applyFill="1" applyBorder="1"/>
    <xf numFmtId="9" fontId="4" fillId="0" borderId="11" xfId="1" applyFont="1" applyFill="1" applyBorder="1"/>
    <xf numFmtId="0" fontId="5" fillId="0" borderId="12" xfId="0" applyFont="1" applyFill="1" applyBorder="1"/>
    <xf numFmtId="9" fontId="5" fillId="0" borderId="13" xfId="1" applyFont="1" applyFill="1" applyBorder="1"/>
    <xf numFmtId="9" fontId="4" fillId="0" borderId="13" xfId="1" applyFont="1" applyFill="1" applyBorder="1"/>
    <xf numFmtId="0" fontId="4" fillId="0" borderId="0" xfId="0" applyFont="1" applyFill="1"/>
    <xf numFmtId="9" fontId="5" fillId="0" borderId="0" xfId="1" applyFont="1" applyFill="1"/>
    <xf numFmtId="9" fontId="5" fillId="0" borderId="0" xfId="0" applyNumberFormat="1" applyFont="1" applyFill="1"/>
    <xf numFmtId="0" fontId="5" fillId="0" borderId="8" xfId="0" applyFont="1" applyFill="1" applyBorder="1"/>
    <xf numFmtId="9" fontId="4" fillId="0" borderId="9" xfId="1" applyFont="1" applyFill="1" applyBorder="1"/>
    <xf numFmtId="1" fontId="5" fillId="0" borderId="0" xfId="0" applyNumberFormat="1" applyFont="1" applyFill="1"/>
    <xf numFmtId="0" fontId="5" fillId="0" borderId="0" xfId="0" applyFont="1" applyFill="1" applyAlignment="1">
      <alignment horizontal="center"/>
    </xf>
    <xf numFmtId="0" fontId="5" fillId="0" borderId="9" xfId="0" applyFont="1" applyFill="1" applyBorder="1"/>
    <xf numFmtId="0" fontId="5" fillId="0" borderId="17" xfId="0" applyFont="1" applyFill="1" applyBorder="1"/>
    <xf numFmtId="9" fontId="5" fillId="0" borderId="16" xfId="1" applyFont="1" applyFill="1" applyBorder="1"/>
    <xf numFmtId="9" fontId="5" fillId="0" borderId="9" xfId="1" applyFont="1" applyFill="1" applyBorder="1"/>
    <xf numFmtId="0" fontId="5" fillId="0" borderId="16" xfId="0" applyFont="1" applyFill="1" applyBorder="1"/>
    <xf numFmtId="9" fontId="5" fillId="0" borderId="0" xfId="1" applyFont="1" applyFill="1" applyBorder="1"/>
    <xf numFmtId="9" fontId="4" fillId="0" borderId="3" xfId="1" applyFont="1" applyFill="1" applyBorder="1"/>
    <xf numFmtId="0" fontId="5" fillId="0" borderId="17" xfId="0" applyFont="1" applyFill="1" applyBorder="1" applyAlignment="1">
      <alignment horizontal="center"/>
    </xf>
    <xf numFmtId="9" fontId="4" fillId="0" borderId="7" xfId="1" applyFont="1" applyFill="1" applyBorder="1" applyAlignment="1">
      <alignment horizontal="center"/>
    </xf>
    <xf numFmtId="0" fontId="5" fillId="0" borderId="14" xfId="0" applyFont="1" applyFill="1" applyBorder="1" applyAlignment="1">
      <alignment horizontal="center"/>
    </xf>
    <xf numFmtId="0" fontId="5" fillId="0" borderId="7" xfId="0" applyFont="1" applyFill="1" applyBorder="1" applyAlignment="1">
      <alignment horizontal="center"/>
    </xf>
    <xf numFmtId="0" fontId="5" fillId="0" borderId="0" xfId="0" applyFont="1" applyFill="1" applyBorder="1" applyAlignment="1">
      <alignment horizontal="right"/>
    </xf>
    <xf numFmtId="0" fontId="5" fillId="0" borderId="7" xfId="0" applyFont="1" applyBorder="1"/>
    <xf numFmtId="9" fontId="5" fillId="0" borderId="7" xfId="1" applyFont="1" applyFill="1" applyBorder="1"/>
    <xf numFmtId="0" fontId="5" fillId="0" borderId="0" xfId="0" applyFont="1" applyFill="1" applyAlignment="1">
      <alignment horizontal="right"/>
    </xf>
    <xf numFmtId="0" fontId="4" fillId="4" borderId="6" xfId="0" applyFont="1" applyFill="1" applyBorder="1"/>
    <xf numFmtId="0" fontId="0" fillId="0" borderId="4" xfId="0" applyBorder="1" applyAlignment="1">
      <alignment horizontal="center"/>
    </xf>
    <xf numFmtId="0" fontId="0" fillId="42" borderId="0" xfId="0" applyFill="1"/>
    <xf numFmtId="0" fontId="0" fillId="0" borderId="0" xfId="0" applyAlignment="1">
      <alignment horizontal="right"/>
    </xf>
    <xf numFmtId="9" fontId="0" fillId="0" borderId="7" xfId="1" applyFont="1" applyBorder="1"/>
    <xf numFmtId="0" fontId="9" fillId="0" borderId="0" xfId="0" applyFont="1" applyFill="1" applyBorder="1" applyAlignment="1"/>
    <xf numFmtId="0" fontId="0" fillId="0" borderId="0" xfId="0" quotePrefix="1"/>
    <xf numFmtId="0" fontId="9" fillId="3" borderId="0" xfId="0" applyFont="1" applyFill="1" applyBorder="1" applyAlignment="1"/>
    <xf numFmtId="0" fontId="2" fillId="0" borderId="5" xfId="0" applyFont="1" applyFill="1" applyBorder="1" applyAlignment="1">
      <alignment horizontal="centerContinuous"/>
    </xf>
    <xf numFmtId="0" fontId="10" fillId="41" borderId="6" xfId="0" applyFont="1" applyFill="1" applyBorder="1"/>
    <xf numFmtId="0" fontId="0" fillId="7" borderId="3" xfId="0" applyFill="1" applyBorder="1"/>
    <xf numFmtId="0" fontId="0" fillId="7" borderId="17" xfId="0" applyFill="1" applyBorder="1"/>
    <xf numFmtId="0" fontId="0" fillId="7" borderId="16" xfId="0" applyFill="1" applyBorder="1"/>
    <xf numFmtId="0" fontId="4" fillId="0" borderId="3" xfId="0" applyFont="1" applyBorder="1"/>
    <xf numFmtId="9" fontId="5" fillId="0" borderId="0" xfId="0" applyNumberFormat="1" applyFont="1"/>
    <xf numFmtId="0" fontId="4" fillId="0" borderId="14" xfId="0" applyFont="1" applyBorder="1" applyAlignment="1">
      <alignment horizontal="center" wrapText="1"/>
    </xf>
    <xf numFmtId="9" fontId="0" fillId="0" borderId="12" xfId="1" applyFont="1" applyBorder="1" applyAlignment="1">
      <alignment horizontal="center"/>
    </xf>
    <xf numFmtId="9" fontId="0" fillId="0" borderId="14" xfId="1" applyFont="1" applyBorder="1" applyAlignment="1">
      <alignment horizontal="center"/>
    </xf>
    <xf numFmtId="9" fontId="5" fillId="0" borderId="7" xfId="1" applyFont="1" applyBorder="1" applyAlignment="1">
      <alignment horizontal="center"/>
    </xf>
    <xf numFmtId="2" fontId="0" fillId="0" borderId="0" xfId="0" applyNumberFormat="1"/>
    <xf numFmtId="164" fontId="0" fillId="0" borderId="0" xfId="0" applyNumberFormat="1"/>
    <xf numFmtId="0" fontId="9" fillId="6" borderId="0" xfId="0" applyFont="1" applyFill="1" applyBorder="1" applyAlignment="1">
      <alignment horizontal="center"/>
    </xf>
    <xf numFmtId="2" fontId="4" fillId="0" borderId="0" xfId="0" applyNumberFormat="1" applyFont="1"/>
    <xf numFmtId="0" fontId="8" fillId="0" borderId="0" xfId="0" applyFont="1"/>
    <xf numFmtId="0" fontId="7" fillId="0" borderId="0" xfId="0" applyFont="1"/>
    <xf numFmtId="0" fontId="7" fillId="0" borderId="0" xfId="0" applyFont="1" applyAlignment="1">
      <alignment horizontal="center" wrapText="1"/>
    </xf>
    <xf numFmtId="0" fontId="8" fillId="0" borderId="0" xfId="0" applyFont="1" applyAlignment="1">
      <alignment horizontal="right"/>
    </xf>
    <xf numFmtId="0" fontId="7" fillId="0" borderId="7" xfId="0" applyFont="1" applyBorder="1" applyAlignment="1">
      <alignment horizontal="center"/>
    </xf>
    <xf numFmtId="9" fontId="7" fillId="0" borderId="7" xfId="1" applyFont="1" applyBorder="1" applyAlignment="1">
      <alignment horizontal="center"/>
    </xf>
    <xf numFmtId="0" fontId="7" fillId="0" borderId="0" xfId="0" applyFont="1" applyAlignment="1">
      <alignment horizontal="right"/>
    </xf>
    <xf numFmtId="0" fontId="7" fillId="0" borderId="0" xfId="0" applyFont="1" applyBorder="1" applyAlignment="1"/>
    <xf numFmtId="0" fontId="7" fillId="0" borderId="0" xfId="0" quotePrefix="1" applyFont="1"/>
    <xf numFmtId="0" fontId="7" fillId="0" borderId="0" xfId="0" applyFont="1" applyBorder="1"/>
    <xf numFmtId="0" fontId="7" fillId="0" borderId="1" xfId="0" applyFont="1" applyBorder="1" applyAlignment="1"/>
    <xf numFmtId="0" fontId="7" fillId="0" borderId="0" xfId="0" applyFont="1" applyAlignment="1">
      <alignment horizontal="center"/>
    </xf>
    <xf numFmtId="0" fontId="11" fillId="0" borderId="5" xfId="0" applyFont="1" applyFill="1" applyBorder="1" applyAlignment="1">
      <alignment horizontal="center"/>
    </xf>
    <xf numFmtId="0" fontId="7" fillId="0" borderId="0" xfId="0" applyFont="1" applyFill="1" applyBorder="1" applyAlignment="1"/>
    <xf numFmtId="0" fontId="7" fillId="0" borderId="4" xfId="0" applyFont="1" applyFill="1" applyBorder="1" applyAlignment="1"/>
    <xf numFmtId="0" fontId="7" fillId="0" borderId="0" xfId="0" applyNumberFormat="1" applyFont="1" applyFill="1" applyBorder="1" applyAlignment="1"/>
    <xf numFmtId="10" fontId="7" fillId="0" borderId="0" xfId="0" applyNumberFormat="1" applyFont="1" applyFill="1" applyBorder="1" applyAlignment="1"/>
    <xf numFmtId="9" fontId="7" fillId="0" borderId="0" xfId="0" applyNumberFormat="1" applyFont="1"/>
    <xf numFmtId="10" fontId="7" fillId="0" borderId="4" xfId="0" applyNumberFormat="1" applyFont="1" applyFill="1" applyBorder="1" applyAlignment="1"/>
    <xf numFmtId="0" fontId="7" fillId="0" borderId="4" xfId="0" applyNumberFormat="1" applyFont="1" applyFill="1" applyBorder="1" applyAlignment="1"/>
    <xf numFmtId="10" fontId="7" fillId="0" borderId="0" xfId="0" applyNumberFormat="1" applyFont="1"/>
    <xf numFmtId="0" fontId="7" fillId="0" borderId="1" xfId="0" applyFont="1" applyBorder="1"/>
    <xf numFmtId="0" fontId="7" fillId="3" borderId="0" xfId="0" applyFont="1" applyFill="1" applyBorder="1" applyAlignment="1"/>
    <xf numFmtId="0" fontId="7" fillId="0" borderId="3" xfId="0" applyFont="1" applyBorder="1"/>
    <xf numFmtId="9" fontId="7" fillId="0" borderId="0" xfId="1" applyFont="1"/>
    <xf numFmtId="0" fontId="8" fillId="0" borderId="0" xfId="0" applyFont="1" applyAlignment="1">
      <alignment wrapText="1"/>
    </xf>
    <xf numFmtId="0" fontId="0" fillId="0" borderId="0" xfId="0" applyFill="1" applyAlignment="1">
      <alignment horizontal="center"/>
    </xf>
    <xf numFmtId="0" fontId="8" fillId="0" borderId="0" xfId="0" applyFont="1" applyFill="1"/>
    <xf numFmtId="0" fontId="0" fillId="0" borderId="0" xfId="0" applyFont="1" applyFill="1" applyBorder="1" applyAlignment="1">
      <alignment horizontal="center"/>
    </xf>
    <xf numFmtId="0" fontId="0" fillId="0" borderId="0" xfId="0" applyFill="1" applyBorder="1" applyAlignment="1">
      <alignment horizontal="center"/>
    </xf>
    <xf numFmtId="0" fontId="0" fillId="0" borderId="0" xfId="0" applyFill="1"/>
    <xf numFmtId="0" fontId="8" fillId="0" borderId="0" xfId="0" applyFont="1" applyAlignment="1">
      <alignment horizontal="left"/>
    </xf>
    <xf numFmtId="0" fontId="9" fillId="0" borderId="0" xfId="0" applyFont="1" applyFill="1" applyBorder="1" applyAlignment="1">
      <alignment horizontal="left"/>
    </xf>
    <xf numFmtId="0" fontId="7" fillId="0" borderId="0" xfId="0" applyFont="1" applyBorder="1" applyAlignment="1">
      <alignment horizontal="left"/>
    </xf>
    <xf numFmtId="0" fontId="1" fillId="0" borderId="0" xfId="0" applyFont="1" applyBorder="1" applyAlignment="1">
      <alignment horizontal="left"/>
    </xf>
    <xf numFmtId="0" fontId="7" fillId="0" borderId="0" xfId="0" applyFont="1" applyAlignment="1">
      <alignment horizontal="left"/>
    </xf>
    <xf numFmtId="0" fontId="12" fillId="0" borderId="0" xfId="0" applyFont="1" applyBorder="1" applyAlignment="1">
      <alignment horizontal="center"/>
    </xf>
    <xf numFmtId="0" fontId="13" fillId="0" borderId="0" xfId="0" applyFont="1" applyAlignment="1">
      <alignment horizontal="center"/>
    </xf>
    <xf numFmtId="0" fontId="13" fillId="10" borderId="0" xfId="0" applyFont="1" applyFill="1" applyBorder="1" applyAlignment="1"/>
    <xf numFmtId="0" fontId="0" fillId="0" borderId="0" xfId="0" applyFill="1" applyBorder="1"/>
    <xf numFmtId="0" fontId="0" fillId="0" borderId="0" xfId="0" applyAlignment="1"/>
    <xf numFmtId="0" fontId="0" fillId="0" borderId="0" xfId="0" applyAlignment="1">
      <alignment wrapText="1"/>
    </xf>
    <xf numFmtId="0" fontId="14" fillId="0" borderId="0" xfId="2"/>
    <xf numFmtId="0" fontId="14" fillId="0" borderId="3" xfId="2" applyBorder="1"/>
    <xf numFmtId="0" fontId="14" fillId="0" borderId="0" xfId="2" applyFill="1" applyBorder="1" applyAlignment="1"/>
    <xf numFmtId="0" fontId="14" fillId="0" borderId="0" xfId="2" applyFill="1"/>
    <xf numFmtId="0" fontId="9" fillId="6" borderId="0" xfId="0" applyFont="1" applyFill="1" applyBorder="1" applyAlignment="1"/>
    <xf numFmtId="0" fontId="9" fillId="0" borderId="0" xfId="0" applyFont="1" applyFill="1" applyBorder="1" applyAlignment="1">
      <alignment wrapText="1"/>
    </xf>
    <xf numFmtId="0" fontId="4" fillId="41" borderId="24" xfId="0" applyFont="1" applyFill="1" applyBorder="1" applyAlignment="1">
      <alignment horizontal="center" wrapText="1"/>
    </xf>
    <xf numFmtId="0" fontId="4" fillId="41" borderId="25" xfId="0" applyFont="1" applyFill="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Medium9"/>
  <colors>
    <mruColors>
      <color rgb="FFE85818"/>
      <color rgb="FFAC3900"/>
      <color rgb="FF00FF99"/>
      <color rgb="FFFF0066"/>
      <color rgb="FF6666FF"/>
      <color rgb="FFCC3399"/>
      <color rgb="FF820000"/>
      <color rgb="FFEECF12"/>
      <color rgb="FF990033"/>
      <color rgb="FF99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p.4_BQ16!$N$20</c:f>
              <c:strCache>
                <c:ptCount val="1"/>
                <c:pt idx="0">
                  <c:v>a)</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p.4_BQ16!$O$20:$S$20</c:f>
              <c:numCache>
                <c:formatCode>0%</c:formatCode>
                <c:ptCount val="5"/>
                <c:pt idx="0">
                  <c:v>1.3157894736842105E-2</c:v>
                </c:pt>
                <c:pt idx="1">
                  <c:v>1.3157894736842105E-2</c:v>
                </c:pt>
                <c:pt idx="2">
                  <c:v>3.9473684210526314E-2</c:v>
                </c:pt>
                <c:pt idx="3">
                  <c:v>0.10526315789473684</c:v>
                </c:pt>
                <c:pt idx="4">
                  <c:v>0.82894736842105265</c:v>
                </c:pt>
              </c:numCache>
            </c:numRef>
          </c:val>
        </c:ser>
        <c:dLbls>
          <c:showLegendKey val="0"/>
          <c:showVal val="0"/>
          <c:showCatName val="0"/>
          <c:showSerName val="0"/>
          <c:showPercent val="0"/>
          <c:showBubbleSize val="0"/>
        </c:dLbls>
        <c:gapWidth val="50"/>
        <c:axId val="348910080"/>
        <c:axId val="347943424"/>
      </c:barChart>
      <c:catAx>
        <c:axId val="348910080"/>
        <c:scaling>
          <c:orientation val="minMax"/>
        </c:scaling>
        <c:delete val="0"/>
        <c:axPos val="b"/>
        <c:numFmt formatCode="General" sourceLinked="1"/>
        <c:majorTickMark val="out"/>
        <c:minorTickMark val="none"/>
        <c:tickLblPos val="nextTo"/>
        <c:crossAx val="347943424"/>
        <c:crosses val="autoZero"/>
        <c:auto val="1"/>
        <c:lblAlgn val="ctr"/>
        <c:lblOffset val="100"/>
        <c:noMultiLvlLbl val="0"/>
      </c:catAx>
      <c:valAx>
        <c:axId val="347943424"/>
        <c:scaling>
          <c:orientation val="minMax"/>
          <c:max val="1"/>
        </c:scaling>
        <c:delete val="0"/>
        <c:axPos val="l"/>
        <c:majorGridlines/>
        <c:numFmt formatCode="0%" sourceLinked="1"/>
        <c:majorTickMark val="out"/>
        <c:minorTickMark val="none"/>
        <c:tickLblPos val="nextTo"/>
        <c:crossAx val="348910080"/>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p.4_BQ16!$N$22</c:f>
              <c:strCache>
                <c:ptCount val="1"/>
                <c:pt idx="0">
                  <c:v>c)</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p.4_BQ16!$O$22:$S$22</c:f>
              <c:numCache>
                <c:formatCode>0%</c:formatCode>
                <c:ptCount val="5"/>
                <c:pt idx="0">
                  <c:v>3.9473684210526314E-2</c:v>
                </c:pt>
                <c:pt idx="1">
                  <c:v>1.3157894736842105E-2</c:v>
                </c:pt>
                <c:pt idx="2">
                  <c:v>0.15789473684210525</c:v>
                </c:pt>
                <c:pt idx="3">
                  <c:v>9.2105263157894732E-2</c:v>
                </c:pt>
                <c:pt idx="4">
                  <c:v>0.69736842105263153</c:v>
                </c:pt>
              </c:numCache>
            </c:numRef>
          </c:val>
        </c:ser>
        <c:dLbls>
          <c:showLegendKey val="0"/>
          <c:showVal val="0"/>
          <c:showCatName val="0"/>
          <c:showSerName val="0"/>
          <c:showPercent val="0"/>
          <c:showBubbleSize val="0"/>
        </c:dLbls>
        <c:gapWidth val="50"/>
        <c:axId val="350135296"/>
        <c:axId val="349835200"/>
      </c:barChart>
      <c:catAx>
        <c:axId val="350135296"/>
        <c:scaling>
          <c:orientation val="minMax"/>
        </c:scaling>
        <c:delete val="0"/>
        <c:axPos val="b"/>
        <c:numFmt formatCode="General" sourceLinked="1"/>
        <c:majorTickMark val="out"/>
        <c:minorTickMark val="none"/>
        <c:tickLblPos val="nextTo"/>
        <c:crossAx val="349835200"/>
        <c:crosses val="autoZero"/>
        <c:auto val="1"/>
        <c:lblAlgn val="ctr"/>
        <c:lblOffset val="100"/>
        <c:noMultiLvlLbl val="0"/>
      </c:catAx>
      <c:valAx>
        <c:axId val="349835200"/>
        <c:scaling>
          <c:orientation val="minMax"/>
          <c:max val="1"/>
        </c:scaling>
        <c:delete val="0"/>
        <c:axPos val="l"/>
        <c:majorGridlines/>
        <c:numFmt formatCode="0%" sourceLinked="1"/>
        <c:majorTickMark val="out"/>
        <c:minorTickMark val="none"/>
        <c:tickLblPos val="nextTo"/>
        <c:crossAx val="350135296"/>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p.4_BQ16!$N$23</c:f>
              <c:strCache>
                <c:ptCount val="1"/>
                <c:pt idx="0">
                  <c:v>d)</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p.4_BQ16!$O$23:$S$23</c:f>
              <c:numCache>
                <c:formatCode>0%</c:formatCode>
                <c:ptCount val="5"/>
                <c:pt idx="0">
                  <c:v>1.3333333333333334E-2</c:v>
                </c:pt>
                <c:pt idx="1">
                  <c:v>1.3333333333333334E-2</c:v>
                </c:pt>
                <c:pt idx="2">
                  <c:v>0.10666666666666667</c:v>
                </c:pt>
                <c:pt idx="3">
                  <c:v>0.22666666666666666</c:v>
                </c:pt>
                <c:pt idx="4">
                  <c:v>0.64</c:v>
                </c:pt>
              </c:numCache>
            </c:numRef>
          </c:val>
        </c:ser>
        <c:dLbls>
          <c:showLegendKey val="0"/>
          <c:showVal val="0"/>
          <c:showCatName val="0"/>
          <c:showSerName val="0"/>
          <c:showPercent val="0"/>
          <c:showBubbleSize val="0"/>
        </c:dLbls>
        <c:gapWidth val="50"/>
        <c:axId val="350135808"/>
        <c:axId val="349836928"/>
      </c:barChart>
      <c:catAx>
        <c:axId val="350135808"/>
        <c:scaling>
          <c:orientation val="minMax"/>
        </c:scaling>
        <c:delete val="0"/>
        <c:axPos val="b"/>
        <c:numFmt formatCode="General" sourceLinked="1"/>
        <c:majorTickMark val="out"/>
        <c:minorTickMark val="none"/>
        <c:tickLblPos val="nextTo"/>
        <c:crossAx val="349836928"/>
        <c:crosses val="autoZero"/>
        <c:auto val="1"/>
        <c:lblAlgn val="ctr"/>
        <c:lblOffset val="100"/>
        <c:noMultiLvlLbl val="0"/>
      </c:catAx>
      <c:valAx>
        <c:axId val="349836928"/>
        <c:scaling>
          <c:orientation val="minMax"/>
          <c:max val="1"/>
        </c:scaling>
        <c:delete val="0"/>
        <c:axPos val="l"/>
        <c:majorGridlines/>
        <c:numFmt formatCode="0%" sourceLinked="1"/>
        <c:majorTickMark val="out"/>
        <c:minorTickMark val="none"/>
        <c:tickLblPos val="nextTo"/>
        <c:crossAx val="350135808"/>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p.4_BQ16!$N$24</c:f>
              <c:strCache>
                <c:ptCount val="1"/>
                <c:pt idx="0">
                  <c:v>e)</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p.4_BQ16!$O$24:$S$24</c:f>
              <c:numCache>
                <c:formatCode>0%</c:formatCode>
                <c:ptCount val="5"/>
                <c:pt idx="0">
                  <c:v>1.3157894736842105E-2</c:v>
                </c:pt>
                <c:pt idx="1">
                  <c:v>5.2631578947368418E-2</c:v>
                </c:pt>
                <c:pt idx="2">
                  <c:v>0.14473684210526316</c:v>
                </c:pt>
                <c:pt idx="3">
                  <c:v>0.13157894736842105</c:v>
                </c:pt>
                <c:pt idx="4">
                  <c:v>0.65789473684210531</c:v>
                </c:pt>
              </c:numCache>
            </c:numRef>
          </c:val>
        </c:ser>
        <c:dLbls>
          <c:showLegendKey val="0"/>
          <c:showVal val="0"/>
          <c:showCatName val="0"/>
          <c:showSerName val="0"/>
          <c:showPercent val="0"/>
          <c:showBubbleSize val="0"/>
        </c:dLbls>
        <c:gapWidth val="50"/>
        <c:axId val="350136320"/>
        <c:axId val="349838656"/>
      </c:barChart>
      <c:catAx>
        <c:axId val="350136320"/>
        <c:scaling>
          <c:orientation val="minMax"/>
        </c:scaling>
        <c:delete val="0"/>
        <c:axPos val="b"/>
        <c:numFmt formatCode="General" sourceLinked="1"/>
        <c:majorTickMark val="out"/>
        <c:minorTickMark val="none"/>
        <c:tickLblPos val="nextTo"/>
        <c:crossAx val="349838656"/>
        <c:crosses val="autoZero"/>
        <c:auto val="1"/>
        <c:lblAlgn val="ctr"/>
        <c:lblOffset val="100"/>
        <c:noMultiLvlLbl val="0"/>
      </c:catAx>
      <c:valAx>
        <c:axId val="349838656"/>
        <c:scaling>
          <c:orientation val="minMax"/>
          <c:max val="1"/>
        </c:scaling>
        <c:delete val="0"/>
        <c:axPos val="l"/>
        <c:majorGridlines/>
        <c:numFmt formatCode="0%" sourceLinked="1"/>
        <c:majorTickMark val="out"/>
        <c:minorTickMark val="none"/>
        <c:tickLblPos val="nextTo"/>
        <c:crossAx val="350136320"/>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p.4_BQ16!$N$25</c:f>
              <c:strCache>
                <c:ptCount val="1"/>
                <c:pt idx="0">
                  <c:v>f)</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p.4_BQ16!$O$25:$S$25</c:f>
              <c:numCache>
                <c:formatCode>0%</c:formatCode>
                <c:ptCount val="5"/>
                <c:pt idx="0">
                  <c:v>3.9473684210526314E-2</c:v>
                </c:pt>
                <c:pt idx="1">
                  <c:v>2.6315789473684209E-2</c:v>
                </c:pt>
                <c:pt idx="2">
                  <c:v>0.13157894736842105</c:v>
                </c:pt>
                <c:pt idx="3">
                  <c:v>0.14473684210526316</c:v>
                </c:pt>
                <c:pt idx="4">
                  <c:v>0.65789473684210531</c:v>
                </c:pt>
              </c:numCache>
            </c:numRef>
          </c:val>
        </c:ser>
        <c:dLbls>
          <c:showLegendKey val="0"/>
          <c:showVal val="0"/>
          <c:showCatName val="0"/>
          <c:showSerName val="0"/>
          <c:showPercent val="0"/>
          <c:showBubbleSize val="0"/>
        </c:dLbls>
        <c:gapWidth val="50"/>
        <c:axId val="350136832"/>
        <c:axId val="350184576"/>
      </c:barChart>
      <c:catAx>
        <c:axId val="350136832"/>
        <c:scaling>
          <c:orientation val="minMax"/>
        </c:scaling>
        <c:delete val="0"/>
        <c:axPos val="b"/>
        <c:numFmt formatCode="General" sourceLinked="1"/>
        <c:majorTickMark val="out"/>
        <c:minorTickMark val="none"/>
        <c:tickLblPos val="nextTo"/>
        <c:crossAx val="350184576"/>
        <c:crosses val="autoZero"/>
        <c:auto val="1"/>
        <c:lblAlgn val="ctr"/>
        <c:lblOffset val="100"/>
        <c:noMultiLvlLbl val="0"/>
      </c:catAx>
      <c:valAx>
        <c:axId val="350184576"/>
        <c:scaling>
          <c:orientation val="minMax"/>
          <c:max val="1"/>
        </c:scaling>
        <c:delete val="0"/>
        <c:axPos val="l"/>
        <c:majorGridlines/>
        <c:numFmt formatCode="0%" sourceLinked="1"/>
        <c:majorTickMark val="out"/>
        <c:minorTickMark val="none"/>
        <c:tickLblPos val="nextTo"/>
        <c:crossAx val="350136832"/>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p.4_BQ16!$N$26</c:f>
              <c:strCache>
                <c:ptCount val="1"/>
                <c:pt idx="0">
                  <c:v>g)</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p.4_BQ16!$O$26:$S$26</c:f>
              <c:numCache>
                <c:formatCode>0%</c:formatCode>
                <c:ptCount val="5"/>
                <c:pt idx="0">
                  <c:v>2.6666666666666668E-2</c:v>
                </c:pt>
                <c:pt idx="1">
                  <c:v>0</c:v>
                </c:pt>
                <c:pt idx="2">
                  <c:v>9.3333333333333338E-2</c:v>
                </c:pt>
                <c:pt idx="3">
                  <c:v>0.16</c:v>
                </c:pt>
                <c:pt idx="4">
                  <c:v>0.72</c:v>
                </c:pt>
              </c:numCache>
            </c:numRef>
          </c:val>
        </c:ser>
        <c:dLbls>
          <c:showLegendKey val="0"/>
          <c:showVal val="0"/>
          <c:showCatName val="0"/>
          <c:showSerName val="0"/>
          <c:showPercent val="0"/>
          <c:showBubbleSize val="0"/>
        </c:dLbls>
        <c:gapWidth val="50"/>
        <c:axId val="350137856"/>
        <c:axId val="350186304"/>
      </c:barChart>
      <c:catAx>
        <c:axId val="350137856"/>
        <c:scaling>
          <c:orientation val="minMax"/>
        </c:scaling>
        <c:delete val="0"/>
        <c:axPos val="b"/>
        <c:numFmt formatCode="General" sourceLinked="1"/>
        <c:majorTickMark val="out"/>
        <c:minorTickMark val="none"/>
        <c:tickLblPos val="nextTo"/>
        <c:crossAx val="350186304"/>
        <c:crosses val="autoZero"/>
        <c:auto val="1"/>
        <c:lblAlgn val="ctr"/>
        <c:lblOffset val="100"/>
        <c:noMultiLvlLbl val="0"/>
      </c:catAx>
      <c:valAx>
        <c:axId val="350186304"/>
        <c:scaling>
          <c:orientation val="minMax"/>
          <c:max val="1"/>
        </c:scaling>
        <c:delete val="0"/>
        <c:axPos val="l"/>
        <c:majorGridlines/>
        <c:numFmt formatCode="0%" sourceLinked="1"/>
        <c:majorTickMark val="out"/>
        <c:minorTickMark val="none"/>
        <c:tickLblPos val="nextTo"/>
        <c:crossAx val="350137856"/>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p.4_BQ16!$N$21</c:f>
              <c:strCache>
                <c:ptCount val="1"/>
                <c:pt idx="0">
                  <c:v>b)</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p.4_BQ16!$O$21:$S$21</c:f>
              <c:numCache>
                <c:formatCode>0%</c:formatCode>
                <c:ptCount val="5"/>
                <c:pt idx="0">
                  <c:v>1.3157894736842105E-2</c:v>
                </c:pt>
                <c:pt idx="1">
                  <c:v>2.6315789473684209E-2</c:v>
                </c:pt>
                <c:pt idx="2">
                  <c:v>2.6315789473684209E-2</c:v>
                </c:pt>
                <c:pt idx="3">
                  <c:v>0.14473684210526316</c:v>
                </c:pt>
                <c:pt idx="4">
                  <c:v>0.78947368421052633</c:v>
                </c:pt>
              </c:numCache>
            </c:numRef>
          </c:val>
        </c:ser>
        <c:dLbls>
          <c:showLegendKey val="0"/>
          <c:showVal val="0"/>
          <c:showCatName val="0"/>
          <c:showSerName val="0"/>
          <c:showPercent val="0"/>
          <c:showBubbleSize val="0"/>
        </c:dLbls>
        <c:gapWidth val="50"/>
        <c:axId val="349192192"/>
        <c:axId val="347945152"/>
      </c:barChart>
      <c:catAx>
        <c:axId val="349192192"/>
        <c:scaling>
          <c:orientation val="minMax"/>
        </c:scaling>
        <c:delete val="0"/>
        <c:axPos val="b"/>
        <c:numFmt formatCode="General" sourceLinked="1"/>
        <c:majorTickMark val="out"/>
        <c:minorTickMark val="none"/>
        <c:tickLblPos val="nextTo"/>
        <c:crossAx val="347945152"/>
        <c:crosses val="autoZero"/>
        <c:auto val="1"/>
        <c:lblAlgn val="ctr"/>
        <c:lblOffset val="100"/>
        <c:noMultiLvlLbl val="0"/>
      </c:catAx>
      <c:valAx>
        <c:axId val="347945152"/>
        <c:scaling>
          <c:orientation val="minMax"/>
          <c:max val="1"/>
        </c:scaling>
        <c:delete val="0"/>
        <c:axPos val="l"/>
        <c:majorGridlines/>
        <c:numFmt formatCode="0%" sourceLinked="1"/>
        <c:majorTickMark val="out"/>
        <c:minorTickMark val="none"/>
        <c:tickLblPos val="nextTo"/>
        <c:crossAx val="349192192"/>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p.4_BQ16!$N$22</c:f>
              <c:strCache>
                <c:ptCount val="1"/>
                <c:pt idx="0">
                  <c:v>c)</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p.4_BQ16!$O$22:$S$22</c:f>
              <c:numCache>
                <c:formatCode>0%</c:formatCode>
                <c:ptCount val="5"/>
                <c:pt idx="0">
                  <c:v>3.9473684210526314E-2</c:v>
                </c:pt>
                <c:pt idx="1">
                  <c:v>1.3157894736842105E-2</c:v>
                </c:pt>
                <c:pt idx="2">
                  <c:v>0.15789473684210525</c:v>
                </c:pt>
                <c:pt idx="3">
                  <c:v>9.2105263157894732E-2</c:v>
                </c:pt>
                <c:pt idx="4">
                  <c:v>0.69736842105263153</c:v>
                </c:pt>
              </c:numCache>
            </c:numRef>
          </c:val>
        </c:ser>
        <c:dLbls>
          <c:showLegendKey val="0"/>
          <c:showVal val="0"/>
          <c:showCatName val="0"/>
          <c:showSerName val="0"/>
          <c:showPercent val="0"/>
          <c:showBubbleSize val="0"/>
        </c:dLbls>
        <c:gapWidth val="50"/>
        <c:axId val="349193728"/>
        <c:axId val="348151808"/>
      </c:barChart>
      <c:catAx>
        <c:axId val="349193728"/>
        <c:scaling>
          <c:orientation val="minMax"/>
        </c:scaling>
        <c:delete val="0"/>
        <c:axPos val="b"/>
        <c:numFmt formatCode="General" sourceLinked="1"/>
        <c:majorTickMark val="out"/>
        <c:minorTickMark val="none"/>
        <c:tickLblPos val="nextTo"/>
        <c:crossAx val="348151808"/>
        <c:crosses val="autoZero"/>
        <c:auto val="1"/>
        <c:lblAlgn val="ctr"/>
        <c:lblOffset val="100"/>
        <c:noMultiLvlLbl val="0"/>
      </c:catAx>
      <c:valAx>
        <c:axId val="348151808"/>
        <c:scaling>
          <c:orientation val="minMax"/>
          <c:max val="1"/>
        </c:scaling>
        <c:delete val="0"/>
        <c:axPos val="l"/>
        <c:majorGridlines/>
        <c:numFmt formatCode="0%" sourceLinked="1"/>
        <c:majorTickMark val="out"/>
        <c:minorTickMark val="none"/>
        <c:tickLblPos val="nextTo"/>
        <c:crossAx val="349193728"/>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p.4_BQ16!$N$23</c:f>
              <c:strCache>
                <c:ptCount val="1"/>
                <c:pt idx="0">
                  <c:v>d)</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p.4_BQ16!$O$23:$S$23</c:f>
              <c:numCache>
                <c:formatCode>0%</c:formatCode>
                <c:ptCount val="5"/>
                <c:pt idx="0">
                  <c:v>1.3333333333333334E-2</c:v>
                </c:pt>
                <c:pt idx="1">
                  <c:v>1.3333333333333334E-2</c:v>
                </c:pt>
                <c:pt idx="2">
                  <c:v>0.10666666666666667</c:v>
                </c:pt>
                <c:pt idx="3">
                  <c:v>0.22666666666666666</c:v>
                </c:pt>
                <c:pt idx="4">
                  <c:v>0.64</c:v>
                </c:pt>
              </c:numCache>
            </c:numRef>
          </c:val>
        </c:ser>
        <c:dLbls>
          <c:showLegendKey val="0"/>
          <c:showVal val="0"/>
          <c:showCatName val="0"/>
          <c:showSerName val="0"/>
          <c:showPercent val="0"/>
          <c:showBubbleSize val="0"/>
        </c:dLbls>
        <c:gapWidth val="50"/>
        <c:axId val="349194240"/>
        <c:axId val="348153536"/>
      </c:barChart>
      <c:catAx>
        <c:axId val="349194240"/>
        <c:scaling>
          <c:orientation val="minMax"/>
        </c:scaling>
        <c:delete val="0"/>
        <c:axPos val="b"/>
        <c:numFmt formatCode="General" sourceLinked="1"/>
        <c:majorTickMark val="out"/>
        <c:minorTickMark val="none"/>
        <c:tickLblPos val="nextTo"/>
        <c:crossAx val="348153536"/>
        <c:crosses val="autoZero"/>
        <c:auto val="1"/>
        <c:lblAlgn val="ctr"/>
        <c:lblOffset val="100"/>
        <c:noMultiLvlLbl val="0"/>
      </c:catAx>
      <c:valAx>
        <c:axId val="348153536"/>
        <c:scaling>
          <c:orientation val="minMax"/>
          <c:max val="1"/>
        </c:scaling>
        <c:delete val="0"/>
        <c:axPos val="l"/>
        <c:majorGridlines/>
        <c:numFmt formatCode="0%" sourceLinked="1"/>
        <c:majorTickMark val="out"/>
        <c:minorTickMark val="none"/>
        <c:tickLblPos val="nextTo"/>
        <c:crossAx val="349194240"/>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p.4_BQ16!$N$24</c:f>
              <c:strCache>
                <c:ptCount val="1"/>
                <c:pt idx="0">
                  <c:v>e)</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p.4_BQ16!$O$24:$S$24</c:f>
              <c:numCache>
                <c:formatCode>0%</c:formatCode>
                <c:ptCount val="5"/>
                <c:pt idx="0">
                  <c:v>1.3157894736842105E-2</c:v>
                </c:pt>
                <c:pt idx="1">
                  <c:v>5.2631578947368418E-2</c:v>
                </c:pt>
                <c:pt idx="2">
                  <c:v>0.14473684210526316</c:v>
                </c:pt>
                <c:pt idx="3">
                  <c:v>0.13157894736842105</c:v>
                </c:pt>
                <c:pt idx="4">
                  <c:v>0.65789473684210531</c:v>
                </c:pt>
              </c:numCache>
            </c:numRef>
          </c:val>
        </c:ser>
        <c:dLbls>
          <c:showLegendKey val="0"/>
          <c:showVal val="0"/>
          <c:showCatName val="0"/>
          <c:showSerName val="0"/>
          <c:showPercent val="0"/>
          <c:showBubbleSize val="0"/>
        </c:dLbls>
        <c:gapWidth val="50"/>
        <c:axId val="349194752"/>
        <c:axId val="348155264"/>
      </c:barChart>
      <c:catAx>
        <c:axId val="349194752"/>
        <c:scaling>
          <c:orientation val="minMax"/>
        </c:scaling>
        <c:delete val="0"/>
        <c:axPos val="b"/>
        <c:numFmt formatCode="General" sourceLinked="1"/>
        <c:majorTickMark val="out"/>
        <c:minorTickMark val="none"/>
        <c:tickLblPos val="nextTo"/>
        <c:crossAx val="348155264"/>
        <c:crosses val="autoZero"/>
        <c:auto val="1"/>
        <c:lblAlgn val="ctr"/>
        <c:lblOffset val="100"/>
        <c:noMultiLvlLbl val="0"/>
      </c:catAx>
      <c:valAx>
        <c:axId val="348155264"/>
        <c:scaling>
          <c:orientation val="minMax"/>
          <c:max val="1"/>
        </c:scaling>
        <c:delete val="0"/>
        <c:axPos val="l"/>
        <c:majorGridlines/>
        <c:numFmt formatCode="0%" sourceLinked="1"/>
        <c:majorTickMark val="out"/>
        <c:minorTickMark val="none"/>
        <c:tickLblPos val="nextTo"/>
        <c:crossAx val="349194752"/>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p.4_BQ16!$N$25</c:f>
              <c:strCache>
                <c:ptCount val="1"/>
                <c:pt idx="0">
                  <c:v>f)</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p.4_BQ16!$O$25:$S$25</c:f>
              <c:numCache>
                <c:formatCode>0%</c:formatCode>
                <c:ptCount val="5"/>
                <c:pt idx="0">
                  <c:v>3.9473684210526314E-2</c:v>
                </c:pt>
                <c:pt idx="1">
                  <c:v>2.6315789473684209E-2</c:v>
                </c:pt>
                <c:pt idx="2">
                  <c:v>0.13157894736842105</c:v>
                </c:pt>
                <c:pt idx="3">
                  <c:v>0.14473684210526316</c:v>
                </c:pt>
                <c:pt idx="4">
                  <c:v>0.65789473684210531</c:v>
                </c:pt>
              </c:numCache>
            </c:numRef>
          </c:val>
        </c:ser>
        <c:dLbls>
          <c:showLegendKey val="0"/>
          <c:showVal val="0"/>
          <c:showCatName val="0"/>
          <c:showSerName val="0"/>
          <c:showPercent val="0"/>
          <c:showBubbleSize val="0"/>
        </c:dLbls>
        <c:gapWidth val="50"/>
        <c:axId val="349195264"/>
        <c:axId val="348156992"/>
      </c:barChart>
      <c:catAx>
        <c:axId val="349195264"/>
        <c:scaling>
          <c:orientation val="minMax"/>
        </c:scaling>
        <c:delete val="0"/>
        <c:axPos val="b"/>
        <c:numFmt formatCode="General" sourceLinked="1"/>
        <c:majorTickMark val="out"/>
        <c:minorTickMark val="none"/>
        <c:tickLblPos val="nextTo"/>
        <c:crossAx val="348156992"/>
        <c:crosses val="autoZero"/>
        <c:auto val="1"/>
        <c:lblAlgn val="ctr"/>
        <c:lblOffset val="100"/>
        <c:noMultiLvlLbl val="0"/>
      </c:catAx>
      <c:valAx>
        <c:axId val="348156992"/>
        <c:scaling>
          <c:orientation val="minMax"/>
          <c:max val="1"/>
        </c:scaling>
        <c:delete val="0"/>
        <c:axPos val="l"/>
        <c:majorGridlines/>
        <c:numFmt formatCode="0%" sourceLinked="1"/>
        <c:majorTickMark val="out"/>
        <c:minorTickMark val="none"/>
        <c:tickLblPos val="nextTo"/>
        <c:crossAx val="349195264"/>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p.4_BQ16!$N$26</c:f>
              <c:strCache>
                <c:ptCount val="1"/>
                <c:pt idx="0">
                  <c:v>g)</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p.4_BQ16!$O$26:$S$26</c:f>
              <c:numCache>
                <c:formatCode>0%</c:formatCode>
                <c:ptCount val="5"/>
                <c:pt idx="0">
                  <c:v>2.6666666666666668E-2</c:v>
                </c:pt>
                <c:pt idx="1">
                  <c:v>0</c:v>
                </c:pt>
                <c:pt idx="2">
                  <c:v>9.3333333333333338E-2</c:v>
                </c:pt>
                <c:pt idx="3">
                  <c:v>0.16</c:v>
                </c:pt>
                <c:pt idx="4">
                  <c:v>0.72</c:v>
                </c:pt>
              </c:numCache>
            </c:numRef>
          </c:val>
        </c:ser>
        <c:dLbls>
          <c:showLegendKey val="0"/>
          <c:showVal val="0"/>
          <c:showCatName val="0"/>
          <c:showSerName val="0"/>
          <c:showPercent val="0"/>
          <c:showBubbleSize val="0"/>
        </c:dLbls>
        <c:gapWidth val="50"/>
        <c:axId val="349195776"/>
        <c:axId val="348158720"/>
      </c:barChart>
      <c:catAx>
        <c:axId val="349195776"/>
        <c:scaling>
          <c:orientation val="minMax"/>
        </c:scaling>
        <c:delete val="0"/>
        <c:axPos val="b"/>
        <c:numFmt formatCode="General" sourceLinked="1"/>
        <c:majorTickMark val="out"/>
        <c:minorTickMark val="none"/>
        <c:tickLblPos val="nextTo"/>
        <c:crossAx val="348158720"/>
        <c:crosses val="autoZero"/>
        <c:auto val="1"/>
        <c:lblAlgn val="ctr"/>
        <c:lblOffset val="100"/>
        <c:noMultiLvlLbl val="0"/>
      </c:catAx>
      <c:valAx>
        <c:axId val="348158720"/>
        <c:scaling>
          <c:orientation val="minMax"/>
          <c:max val="1"/>
        </c:scaling>
        <c:delete val="0"/>
        <c:axPos val="l"/>
        <c:majorGridlines/>
        <c:numFmt formatCode="0%" sourceLinked="1"/>
        <c:majorTickMark val="out"/>
        <c:minorTickMark val="none"/>
        <c:tickLblPos val="nextTo"/>
        <c:crossAx val="349195776"/>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p.4_BQ16!$N$20</c:f>
              <c:strCache>
                <c:ptCount val="1"/>
                <c:pt idx="0">
                  <c:v>a)</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p.4_BQ16!$O$20:$S$20</c:f>
              <c:numCache>
                <c:formatCode>0%</c:formatCode>
                <c:ptCount val="5"/>
                <c:pt idx="0">
                  <c:v>1.3157894736842105E-2</c:v>
                </c:pt>
                <c:pt idx="1">
                  <c:v>1.3157894736842105E-2</c:v>
                </c:pt>
                <c:pt idx="2">
                  <c:v>3.9473684210526314E-2</c:v>
                </c:pt>
                <c:pt idx="3">
                  <c:v>0.10526315789473684</c:v>
                </c:pt>
                <c:pt idx="4">
                  <c:v>0.82894736842105265</c:v>
                </c:pt>
              </c:numCache>
            </c:numRef>
          </c:val>
        </c:ser>
        <c:dLbls>
          <c:showLegendKey val="0"/>
          <c:showVal val="0"/>
          <c:showCatName val="0"/>
          <c:showSerName val="0"/>
          <c:showPercent val="0"/>
          <c:showBubbleSize val="0"/>
        </c:dLbls>
        <c:gapWidth val="50"/>
        <c:axId val="350134272"/>
        <c:axId val="349831744"/>
      </c:barChart>
      <c:catAx>
        <c:axId val="350134272"/>
        <c:scaling>
          <c:orientation val="minMax"/>
        </c:scaling>
        <c:delete val="0"/>
        <c:axPos val="b"/>
        <c:numFmt formatCode="General" sourceLinked="1"/>
        <c:majorTickMark val="out"/>
        <c:minorTickMark val="none"/>
        <c:tickLblPos val="nextTo"/>
        <c:crossAx val="349831744"/>
        <c:crosses val="autoZero"/>
        <c:auto val="1"/>
        <c:lblAlgn val="ctr"/>
        <c:lblOffset val="100"/>
        <c:noMultiLvlLbl val="0"/>
      </c:catAx>
      <c:valAx>
        <c:axId val="349831744"/>
        <c:scaling>
          <c:orientation val="minMax"/>
          <c:max val="1"/>
        </c:scaling>
        <c:delete val="0"/>
        <c:axPos val="l"/>
        <c:majorGridlines/>
        <c:numFmt formatCode="0%" sourceLinked="1"/>
        <c:majorTickMark val="out"/>
        <c:minorTickMark val="none"/>
        <c:tickLblPos val="nextTo"/>
        <c:crossAx val="350134272"/>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b="0"/>
          </a:pPr>
          <a:endParaRPr lang="en-US"/>
        </a:p>
      </c:txPr>
    </c:title>
    <c:autoTitleDeleted val="0"/>
    <c:plotArea>
      <c:layout/>
      <c:barChart>
        <c:barDir val="col"/>
        <c:grouping val="clustered"/>
        <c:varyColors val="0"/>
        <c:ser>
          <c:idx val="0"/>
          <c:order val="0"/>
          <c:tx>
            <c:strRef>
              <c:f>p.4_BQ16!$N$21</c:f>
              <c:strCache>
                <c:ptCount val="1"/>
                <c:pt idx="0">
                  <c:v>b)</c:v>
                </c:pt>
              </c:strCache>
            </c:strRef>
          </c:tx>
          <c:spPr>
            <a:solidFill>
              <a:srgbClr val="5F5F5F"/>
            </a:solidFill>
          </c:spPr>
          <c:invertIfNegative val="0"/>
          <c:cat>
            <c:numRef>
              <c:f>p.4_BQ16!$O$19:$S$19</c:f>
              <c:numCache>
                <c:formatCode>General</c:formatCode>
                <c:ptCount val="5"/>
                <c:pt idx="0">
                  <c:v>1</c:v>
                </c:pt>
                <c:pt idx="1">
                  <c:v>2</c:v>
                </c:pt>
                <c:pt idx="2">
                  <c:v>3</c:v>
                </c:pt>
                <c:pt idx="3">
                  <c:v>4</c:v>
                </c:pt>
                <c:pt idx="4">
                  <c:v>5</c:v>
                </c:pt>
              </c:numCache>
            </c:numRef>
          </c:cat>
          <c:val>
            <c:numRef>
              <c:f>p.4_BQ16!$O$21:$S$21</c:f>
              <c:numCache>
                <c:formatCode>0%</c:formatCode>
                <c:ptCount val="5"/>
                <c:pt idx="0">
                  <c:v>1.3157894736842105E-2</c:v>
                </c:pt>
                <c:pt idx="1">
                  <c:v>2.6315789473684209E-2</c:v>
                </c:pt>
                <c:pt idx="2">
                  <c:v>2.6315789473684209E-2</c:v>
                </c:pt>
                <c:pt idx="3">
                  <c:v>0.14473684210526316</c:v>
                </c:pt>
                <c:pt idx="4">
                  <c:v>0.78947368421052633</c:v>
                </c:pt>
              </c:numCache>
            </c:numRef>
          </c:val>
        </c:ser>
        <c:dLbls>
          <c:showLegendKey val="0"/>
          <c:showVal val="0"/>
          <c:showCatName val="0"/>
          <c:showSerName val="0"/>
          <c:showPercent val="0"/>
          <c:showBubbleSize val="0"/>
        </c:dLbls>
        <c:gapWidth val="50"/>
        <c:axId val="350134784"/>
        <c:axId val="349833472"/>
      </c:barChart>
      <c:catAx>
        <c:axId val="350134784"/>
        <c:scaling>
          <c:orientation val="minMax"/>
        </c:scaling>
        <c:delete val="0"/>
        <c:axPos val="b"/>
        <c:numFmt formatCode="General" sourceLinked="1"/>
        <c:majorTickMark val="out"/>
        <c:minorTickMark val="none"/>
        <c:tickLblPos val="nextTo"/>
        <c:crossAx val="349833472"/>
        <c:crosses val="autoZero"/>
        <c:auto val="1"/>
        <c:lblAlgn val="ctr"/>
        <c:lblOffset val="100"/>
        <c:noMultiLvlLbl val="0"/>
      </c:catAx>
      <c:valAx>
        <c:axId val="349833472"/>
        <c:scaling>
          <c:orientation val="minMax"/>
          <c:max val="1"/>
        </c:scaling>
        <c:delete val="0"/>
        <c:axPos val="l"/>
        <c:majorGridlines/>
        <c:numFmt formatCode="0%" sourceLinked="1"/>
        <c:majorTickMark val="out"/>
        <c:minorTickMark val="none"/>
        <c:tickLblPos val="nextTo"/>
        <c:crossAx val="350134784"/>
        <c:crosses val="autoZero"/>
        <c:crossBetween val="between"/>
      </c:valAx>
    </c:plotArea>
    <c:plotVisOnly val="1"/>
    <c:dispBlanksAs val="gap"/>
    <c:showDLblsOverMax val="0"/>
  </c:chart>
  <c:txPr>
    <a:bodyPr/>
    <a:lstStyle/>
    <a:p>
      <a:pPr>
        <a:defRPr>
          <a:latin typeface="Myriad Pro"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11</xdr:col>
      <xdr:colOff>432165</xdr:colOff>
      <xdr:row>29</xdr:row>
      <xdr:rowOff>112668</xdr:rowOff>
    </xdr:from>
    <xdr:to>
      <xdr:col>21</xdr:col>
      <xdr:colOff>444501</xdr:colOff>
      <xdr:row>99</xdr:row>
      <xdr:rowOff>110370</xdr:rowOff>
    </xdr:to>
    <xdr:grpSp>
      <xdr:nvGrpSpPr>
        <xdr:cNvPr id="12" name="Group 11"/>
        <xdr:cNvGrpSpPr/>
      </xdr:nvGrpSpPr>
      <xdr:grpSpPr>
        <a:xfrm>
          <a:off x="10458481" y="6238747"/>
          <a:ext cx="6128388" cy="12630860"/>
          <a:chOff x="10443998" y="6600251"/>
          <a:chExt cx="6150670" cy="12591869"/>
        </a:xfrm>
      </xdr:grpSpPr>
      <xdr:graphicFrame macro="">
        <xdr:nvGraphicFramePr>
          <xdr:cNvPr id="2" name="Chart 1"/>
          <xdr:cNvGraphicFramePr/>
        </xdr:nvGraphicFramePr>
        <xdr:xfrm>
          <a:off x="10443998" y="6600251"/>
          <a:ext cx="3055016" cy="269875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xdr:cNvGraphicFramePr/>
        </xdr:nvGraphicFramePr>
        <xdr:xfrm>
          <a:off x="13499014" y="6600251"/>
          <a:ext cx="3055016" cy="269875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Chart 4"/>
          <xdr:cNvGraphicFramePr/>
        </xdr:nvGraphicFramePr>
        <xdr:xfrm>
          <a:off x="10443998" y="9295191"/>
          <a:ext cx="3055016" cy="269875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Chart 5"/>
          <xdr:cNvGraphicFramePr/>
        </xdr:nvGraphicFramePr>
        <xdr:xfrm>
          <a:off x="13499014" y="9295191"/>
          <a:ext cx="3055016" cy="2698751"/>
        </xdr:xfrm>
        <a:graphic>
          <a:graphicData uri="http://schemas.openxmlformats.org/drawingml/2006/chart">
            <c:chart xmlns:c="http://schemas.openxmlformats.org/drawingml/2006/chart" xmlns:r="http://schemas.openxmlformats.org/officeDocument/2006/relationships" r:id="rId4"/>
          </a:graphicData>
        </a:graphic>
      </xdr:graphicFrame>
      <xdr:grpSp>
        <xdr:nvGrpSpPr>
          <xdr:cNvPr id="11" name="Group 10"/>
          <xdr:cNvGrpSpPr/>
        </xdr:nvGrpSpPr>
        <xdr:grpSpPr>
          <a:xfrm>
            <a:off x="10443998" y="11992048"/>
            <a:ext cx="6106209" cy="2698750"/>
            <a:chOff x="10441697" y="12112606"/>
            <a:chExt cx="6055592" cy="2733261"/>
          </a:xfrm>
        </xdr:grpSpPr>
        <xdr:graphicFrame macro="">
          <xdr:nvGraphicFramePr>
            <xdr:cNvPr id="7" name="Chart 6"/>
            <xdr:cNvGraphicFramePr/>
          </xdr:nvGraphicFramePr>
          <xdr:xfrm>
            <a:off x="10441697" y="12112606"/>
            <a:ext cx="3023929" cy="2733261"/>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8" name="Chart 7"/>
            <xdr:cNvGraphicFramePr/>
          </xdr:nvGraphicFramePr>
          <xdr:xfrm>
            <a:off x="13467582" y="12112606"/>
            <a:ext cx="3029707" cy="2733261"/>
          </xdr:xfrm>
          <a:graphic>
            <a:graphicData uri="http://schemas.openxmlformats.org/drawingml/2006/chart">
              <c:chart xmlns:c="http://schemas.openxmlformats.org/drawingml/2006/chart" xmlns:r="http://schemas.openxmlformats.org/officeDocument/2006/relationships" r:id="rId6"/>
            </a:graphicData>
          </a:graphic>
        </xdr:graphicFrame>
      </xdr:grpSp>
      <xdr:graphicFrame macro="">
        <xdr:nvGraphicFramePr>
          <xdr:cNvPr id="9" name="Chart 8"/>
          <xdr:cNvGraphicFramePr/>
        </xdr:nvGraphicFramePr>
        <xdr:xfrm>
          <a:off x="10443998" y="14689969"/>
          <a:ext cx="3055016" cy="2698749"/>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10" name="TextBox 9"/>
          <xdr:cNvSpPr txBox="1"/>
        </xdr:nvSpPr>
        <xdr:spPr>
          <a:xfrm>
            <a:off x="10444844" y="17485784"/>
            <a:ext cx="6149824" cy="1706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sl-SI" sz="1100">
                <a:latin typeface="Myriad Pro" pitchFamily="34" charset="0"/>
              </a:rPr>
              <a:t>Figure S1:</a:t>
            </a:r>
            <a:r>
              <a:rPr lang="sl-SI" sz="1100" baseline="0">
                <a:latin typeface="Myriad Pro" pitchFamily="34" charset="0"/>
              </a:rPr>
              <a:t> User interest in context of visualization. a) Where your maximum/minimum air pollution exposure occurs, b) During which activity you are most/least exposed to air pollution, c) Which transportation mode contributes the most/least to your air pollution exposure, d) Individual pollution concentrations, e) Map of your weekly whereabouts with indicative colour codes, f) Is my weekly dose of air pollution less or more than others who participated?, g) Suggestions to reduced your air pollution exposure. 1= </a:t>
            </a:r>
            <a:r>
              <a:rPr lang="en-GB" sz="1100">
                <a:solidFill>
                  <a:schemeClr val="dk1"/>
                </a:solidFill>
                <a:effectLst/>
                <a:latin typeface="Myriad Pro" pitchFamily="34" charset="0"/>
                <a:ea typeface="+mn-ea"/>
                <a:cs typeface="+mn-cs"/>
              </a:rPr>
              <a:t>I am not interested</a:t>
            </a:r>
            <a:r>
              <a:rPr lang="sl-SI" sz="1100">
                <a:solidFill>
                  <a:schemeClr val="dk1"/>
                </a:solidFill>
                <a:effectLst/>
                <a:latin typeface="Myriad Pro" pitchFamily="34" charset="0"/>
                <a:ea typeface="+mn-ea"/>
                <a:cs typeface="+mn-cs"/>
              </a:rPr>
              <a:t>,</a:t>
            </a:r>
            <a:r>
              <a:rPr lang="sl-SI" sz="1100" baseline="0">
                <a:solidFill>
                  <a:schemeClr val="dk1"/>
                </a:solidFill>
                <a:effectLst/>
                <a:latin typeface="Myriad Pro" pitchFamily="34" charset="0"/>
                <a:ea typeface="+mn-ea"/>
                <a:cs typeface="+mn-cs"/>
              </a:rPr>
              <a:t> 5= I am very interested.</a:t>
            </a:r>
            <a:endParaRPr lang="en-GB">
              <a:effectLst/>
              <a:latin typeface="Myriad Pro" pitchFamily="34" charset="0"/>
            </a:endParaRPr>
          </a:p>
        </xdr:txBody>
      </xdr:sp>
    </xdr:grpSp>
    <xdr:clientData/>
  </xdr:twoCellAnchor>
  <xdr:twoCellAnchor>
    <xdr:from>
      <xdr:col>22</xdr:col>
      <xdr:colOff>455083</xdr:colOff>
      <xdr:row>29</xdr:row>
      <xdr:rowOff>148167</xdr:rowOff>
    </xdr:from>
    <xdr:to>
      <xdr:col>37</xdr:col>
      <xdr:colOff>421105</xdr:colOff>
      <xdr:row>80</xdr:row>
      <xdr:rowOff>130343</xdr:rowOff>
    </xdr:to>
    <xdr:grpSp>
      <xdr:nvGrpSpPr>
        <xdr:cNvPr id="24" name="Group 23"/>
        <xdr:cNvGrpSpPr/>
      </xdr:nvGrpSpPr>
      <xdr:grpSpPr>
        <a:xfrm>
          <a:off x="17209057" y="6274246"/>
          <a:ext cx="9140101" cy="9186334"/>
          <a:chOff x="17209057" y="6645220"/>
          <a:chExt cx="9140101" cy="9186334"/>
        </a:xfrm>
      </xdr:grpSpPr>
      <xdr:graphicFrame macro="">
        <xdr:nvGraphicFramePr>
          <xdr:cNvPr id="14" name="Chart 13"/>
          <xdr:cNvGraphicFramePr/>
        </xdr:nvGraphicFramePr>
        <xdr:xfrm>
          <a:off x="17209057" y="6645220"/>
          <a:ext cx="3043875" cy="2707105"/>
        </xdr:xfrm>
        <a:graphic>
          <a:graphicData uri="http://schemas.openxmlformats.org/drawingml/2006/chart">
            <c:chart xmlns:c="http://schemas.openxmlformats.org/drawingml/2006/chart" xmlns:r="http://schemas.openxmlformats.org/officeDocument/2006/relationships" r:id="rId8"/>
          </a:graphicData>
        </a:graphic>
      </xdr:graphicFrame>
      <xdr:grpSp>
        <xdr:nvGrpSpPr>
          <xdr:cNvPr id="23" name="Group 22"/>
          <xdr:cNvGrpSpPr/>
        </xdr:nvGrpSpPr>
        <xdr:grpSpPr>
          <a:xfrm>
            <a:off x="20252932" y="6645220"/>
            <a:ext cx="6084303" cy="2707105"/>
            <a:chOff x="20274099" y="6635750"/>
            <a:chExt cx="6106583" cy="2698750"/>
          </a:xfrm>
        </xdr:grpSpPr>
        <xdr:graphicFrame macro="">
          <xdr:nvGraphicFramePr>
            <xdr:cNvPr id="15" name="Chart 14"/>
            <xdr:cNvGraphicFramePr/>
          </xdr:nvGraphicFramePr>
          <xdr:xfrm>
            <a:off x="20274099" y="6635750"/>
            <a:ext cx="3055016" cy="2698750"/>
          </xdr:xfrm>
          <a:graphic>
            <a:graphicData uri="http://schemas.openxmlformats.org/drawingml/2006/chart">
              <c:chart xmlns:c="http://schemas.openxmlformats.org/drawingml/2006/chart" xmlns:r="http://schemas.openxmlformats.org/officeDocument/2006/relationships" r:id="rId9"/>
            </a:graphicData>
          </a:graphic>
        </xdr:graphicFrame>
        <xdr:graphicFrame macro="">
          <xdr:nvGraphicFramePr>
            <xdr:cNvPr id="16" name="Chart 15"/>
            <xdr:cNvGraphicFramePr/>
          </xdr:nvGraphicFramePr>
          <xdr:xfrm>
            <a:off x="23325666" y="6635750"/>
            <a:ext cx="3055016" cy="2698750"/>
          </xdr:xfrm>
          <a:graphic>
            <a:graphicData uri="http://schemas.openxmlformats.org/drawingml/2006/chart">
              <c:chart xmlns:c="http://schemas.openxmlformats.org/drawingml/2006/chart" xmlns:r="http://schemas.openxmlformats.org/officeDocument/2006/relationships" r:id="rId10"/>
            </a:graphicData>
          </a:graphic>
        </xdr:graphicFrame>
      </xdr:grpSp>
      <xdr:graphicFrame macro="">
        <xdr:nvGraphicFramePr>
          <xdr:cNvPr id="17" name="Chart 16"/>
          <xdr:cNvGraphicFramePr/>
        </xdr:nvGraphicFramePr>
        <xdr:xfrm>
          <a:off x="17209057" y="9348515"/>
          <a:ext cx="3043875" cy="2707106"/>
        </xdr:xfrm>
        <a:graphic>
          <a:graphicData uri="http://schemas.openxmlformats.org/drawingml/2006/chart">
            <c:chart xmlns:c="http://schemas.openxmlformats.org/drawingml/2006/chart" xmlns:r="http://schemas.openxmlformats.org/officeDocument/2006/relationships" r:id="rId11"/>
          </a:graphicData>
        </a:graphic>
      </xdr:graphicFrame>
      <xdr:grpSp>
        <xdr:nvGrpSpPr>
          <xdr:cNvPr id="18" name="Group 17"/>
          <xdr:cNvGrpSpPr/>
        </xdr:nvGrpSpPr>
        <xdr:grpSpPr>
          <a:xfrm>
            <a:off x="20253309" y="9348515"/>
            <a:ext cx="6083926" cy="2707105"/>
            <a:chOff x="10441699" y="12112606"/>
            <a:chExt cx="6055590" cy="2733261"/>
          </a:xfrm>
        </xdr:grpSpPr>
        <xdr:graphicFrame macro="">
          <xdr:nvGraphicFramePr>
            <xdr:cNvPr id="21" name="Chart 20"/>
            <xdr:cNvGraphicFramePr/>
          </xdr:nvGraphicFramePr>
          <xdr:xfrm>
            <a:off x="10441699" y="12112606"/>
            <a:ext cx="3023929" cy="2733261"/>
          </xdr:xfrm>
          <a:graphic>
            <a:graphicData uri="http://schemas.openxmlformats.org/drawingml/2006/chart">
              <c:chart xmlns:c="http://schemas.openxmlformats.org/drawingml/2006/chart" xmlns:r="http://schemas.openxmlformats.org/officeDocument/2006/relationships" r:id="rId12"/>
            </a:graphicData>
          </a:graphic>
        </xdr:graphicFrame>
        <xdr:graphicFrame macro="">
          <xdr:nvGraphicFramePr>
            <xdr:cNvPr id="22" name="Chart 21"/>
            <xdr:cNvGraphicFramePr/>
          </xdr:nvGraphicFramePr>
          <xdr:xfrm>
            <a:off x="13467582" y="12112606"/>
            <a:ext cx="3029707" cy="2733261"/>
          </xdr:xfrm>
          <a:graphic>
            <a:graphicData uri="http://schemas.openxmlformats.org/drawingml/2006/chart">
              <c:chart xmlns:c="http://schemas.openxmlformats.org/drawingml/2006/chart" xmlns:r="http://schemas.openxmlformats.org/officeDocument/2006/relationships" r:id="rId13"/>
            </a:graphicData>
          </a:graphic>
        </xdr:graphicFrame>
      </xdr:grpSp>
      <xdr:graphicFrame macro="">
        <xdr:nvGraphicFramePr>
          <xdr:cNvPr id="19" name="Chart 18"/>
          <xdr:cNvGraphicFramePr/>
        </xdr:nvGraphicFramePr>
        <xdr:xfrm>
          <a:off x="17209057" y="12048665"/>
          <a:ext cx="3043875" cy="2707104"/>
        </xdr:xfrm>
        <a:graphic>
          <a:graphicData uri="http://schemas.openxmlformats.org/drawingml/2006/chart">
            <c:chart xmlns:c="http://schemas.openxmlformats.org/drawingml/2006/chart" xmlns:r="http://schemas.openxmlformats.org/officeDocument/2006/relationships" r:id="rId14"/>
          </a:graphicData>
        </a:graphic>
      </xdr:graphicFrame>
      <xdr:sp macro="" textlink="">
        <xdr:nvSpPr>
          <xdr:cNvPr id="20" name="TextBox 19"/>
          <xdr:cNvSpPr txBox="1"/>
        </xdr:nvSpPr>
        <xdr:spPr>
          <a:xfrm>
            <a:off x="17218258" y="14848156"/>
            <a:ext cx="9130900" cy="983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sl-SI" sz="1100">
                <a:latin typeface="Myriad Pro" pitchFamily="34" charset="0"/>
              </a:rPr>
              <a:t>Figure S1:</a:t>
            </a:r>
            <a:r>
              <a:rPr lang="sl-SI" sz="1100" baseline="0">
                <a:latin typeface="Myriad Pro" pitchFamily="34" charset="0"/>
              </a:rPr>
              <a:t> User interest in context of visualization. a) Where your maximum/minimum air pollution exposure occurs, b) During which activity you are most/least exposed to air pollution, c) Which transportation mode contributes the most/least to your air pollution exposure, d) Individual pollution concentrations, e) Map of your weekly whereabouts with indicative colour codes, f) Is my weekly dose of air pollution less or more than others who participated?, g) Suggestions to reduced your air pollution exposure. 1= </a:t>
            </a:r>
            <a:r>
              <a:rPr lang="en-GB" sz="1100">
                <a:solidFill>
                  <a:schemeClr val="dk1"/>
                </a:solidFill>
                <a:effectLst/>
                <a:latin typeface="Myriad Pro" pitchFamily="34" charset="0"/>
                <a:ea typeface="+mn-ea"/>
                <a:cs typeface="+mn-cs"/>
              </a:rPr>
              <a:t>I am not interested</a:t>
            </a:r>
            <a:r>
              <a:rPr lang="sl-SI" sz="1100">
                <a:solidFill>
                  <a:schemeClr val="dk1"/>
                </a:solidFill>
                <a:effectLst/>
                <a:latin typeface="Myriad Pro" pitchFamily="34" charset="0"/>
                <a:ea typeface="+mn-ea"/>
                <a:cs typeface="+mn-cs"/>
              </a:rPr>
              <a:t>,</a:t>
            </a:r>
            <a:r>
              <a:rPr lang="sl-SI" sz="1100" baseline="0">
                <a:solidFill>
                  <a:schemeClr val="dk1"/>
                </a:solidFill>
                <a:effectLst/>
                <a:latin typeface="Myriad Pro" pitchFamily="34" charset="0"/>
                <a:ea typeface="+mn-ea"/>
                <a:cs typeface="+mn-cs"/>
              </a:rPr>
              <a:t> 5= I am very interested.</a:t>
            </a:r>
            <a:endParaRPr lang="en-GB">
              <a:effectLst/>
              <a:latin typeface="Myriad Pro"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workbookViewId="0">
      <selection activeCell="D16" sqref="D16"/>
    </sheetView>
  </sheetViews>
  <sheetFormatPr defaultRowHeight="14.4" x14ac:dyDescent="0.3"/>
  <cols>
    <col min="1" max="1" width="73.44140625" bestFit="1" customWidth="1"/>
    <col min="3" max="3" width="9.44140625" customWidth="1"/>
  </cols>
  <sheetData>
    <row r="1" spans="1:8" x14ac:dyDescent="0.3">
      <c r="B1" s="263"/>
      <c r="C1" s="263"/>
      <c r="D1" s="263"/>
      <c r="E1" s="263"/>
      <c r="F1" s="263"/>
      <c r="G1" s="263"/>
      <c r="H1" s="263"/>
    </row>
    <row r="2" spans="1:8" x14ac:dyDescent="0.3">
      <c r="B2" s="263"/>
      <c r="C2" s="263"/>
      <c r="D2" s="263"/>
      <c r="E2" s="263"/>
      <c r="F2" s="263"/>
      <c r="G2" s="263"/>
      <c r="H2" s="263"/>
    </row>
    <row r="3" spans="1:8" ht="57.6" x14ac:dyDescent="0.3">
      <c r="A3" s="264" t="s">
        <v>1201</v>
      </c>
      <c r="B3" s="264"/>
      <c r="C3" s="263"/>
      <c r="D3" s="263"/>
      <c r="E3" s="263"/>
      <c r="F3" s="263"/>
      <c r="G3" s="263"/>
      <c r="H3" s="263"/>
    </row>
    <row r="4" spans="1:8" x14ac:dyDescent="0.3">
      <c r="A4" s="264"/>
      <c r="B4" s="264"/>
      <c r="C4" s="263"/>
      <c r="D4" s="263"/>
      <c r="E4" s="263"/>
      <c r="F4" s="263"/>
      <c r="G4" s="263"/>
      <c r="H4" s="263"/>
    </row>
    <row r="7" spans="1:8" x14ac:dyDescent="0.3">
      <c r="A7" s="20" t="s">
        <v>1273</v>
      </c>
    </row>
    <row r="8" spans="1:8" x14ac:dyDescent="0.3">
      <c r="A8" s="265" t="s">
        <v>1160</v>
      </c>
      <c r="B8" t="s">
        <v>1258</v>
      </c>
    </row>
    <row r="9" spans="1:8" x14ac:dyDescent="0.3">
      <c r="A9" s="265" t="s">
        <v>1161</v>
      </c>
      <c r="B9" s="21" t="s">
        <v>1258</v>
      </c>
    </row>
    <row r="10" spans="1:8" x14ac:dyDescent="0.3">
      <c r="A10" s="265" t="s">
        <v>1162</v>
      </c>
      <c r="B10" s="21" t="s">
        <v>1258</v>
      </c>
    </row>
    <row r="11" spans="1:8" x14ac:dyDescent="0.3">
      <c r="A11" s="265" t="s">
        <v>1163</v>
      </c>
      <c r="B11" s="21" t="s">
        <v>1258</v>
      </c>
    </row>
    <row r="12" spans="1:8" x14ac:dyDescent="0.3">
      <c r="A12" s="265" t="s">
        <v>1164</v>
      </c>
      <c r="B12" s="21" t="s">
        <v>1258</v>
      </c>
    </row>
    <row r="13" spans="1:8" x14ac:dyDescent="0.3">
      <c r="A13" s="265" t="s">
        <v>1274</v>
      </c>
      <c r="B13" s="21" t="s">
        <v>1258</v>
      </c>
    </row>
    <row r="14" spans="1:8" x14ac:dyDescent="0.3">
      <c r="A14" s="265" t="s">
        <v>1275</v>
      </c>
      <c r="B14" s="21" t="s">
        <v>1258</v>
      </c>
    </row>
    <row r="15" spans="1:8" x14ac:dyDescent="0.3">
      <c r="A15" s="265" t="s">
        <v>1165</v>
      </c>
      <c r="B15" s="21" t="s">
        <v>1258</v>
      </c>
    </row>
    <row r="16" spans="1:8" x14ac:dyDescent="0.3">
      <c r="A16" s="265" t="s">
        <v>1219</v>
      </c>
      <c r="B16" s="21" t="s">
        <v>1258</v>
      </c>
    </row>
    <row r="17" spans="1:2" x14ac:dyDescent="0.3">
      <c r="A17" s="266" t="s">
        <v>1265</v>
      </c>
      <c r="B17" s="17" t="s">
        <v>1258</v>
      </c>
    </row>
    <row r="18" spans="1:2" x14ac:dyDescent="0.3">
      <c r="A18" s="265" t="s">
        <v>1221</v>
      </c>
      <c r="B18" t="s">
        <v>1259</v>
      </c>
    </row>
    <row r="19" spans="1:2" x14ac:dyDescent="0.3">
      <c r="A19" s="266" t="s">
        <v>1222</v>
      </c>
      <c r="B19" s="17" t="s">
        <v>1259</v>
      </c>
    </row>
    <row r="20" spans="1:2" x14ac:dyDescent="0.3">
      <c r="A20" s="265" t="s">
        <v>1224</v>
      </c>
      <c r="B20" t="s">
        <v>1260</v>
      </c>
    </row>
    <row r="21" spans="1:2" x14ac:dyDescent="0.3">
      <c r="A21" s="266" t="s">
        <v>1223</v>
      </c>
      <c r="B21" s="17" t="s">
        <v>1260</v>
      </c>
    </row>
    <row r="22" spans="1:2" x14ac:dyDescent="0.3">
      <c r="A22" s="265" t="s">
        <v>1225</v>
      </c>
      <c r="B22" t="s">
        <v>1261</v>
      </c>
    </row>
    <row r="23" spans="1:2" x14ac:dyDescent="0.3">
      <c r="A23" s="267" t="s">
        <v>1226</v>
      </c>
      <c r="B23" t="s">
        <v>1261</v>
      </c>
    </row>
    <row r="24" spans="1:2" x14ac:dyDescent="0.3">
      <c r="A24" s="267" t="s">
        <v>1227</v>
      </c>
      <c r="B24" t="s">
        <v>1261</v>
      </c>
    </row>
    <row r="25" spans="1:2" x14ac:dyDescent="0.3">
      <c r="A25" s="266" t="s">
        <v>1266</v>
      </c>
      <c r="B25" s="17" t="s">
        <v>1261</v>
      </c>
    </row>
    <row r="26" spans="1:2" x14ac:dyDescent="0.3">
      <c r="A26" s="265" t="s">
        <v>1228</v>
      </c>
      <c r="B26" t="s">
        <v>1262</v>
      </c>
    </row>
    <row r="27" spans="1:2" x14ac:dyDescent="0.3">
      <c r="A27" s="265" t="s">
        <v>1229</v>
      </c>
      <c r="B27" t="s">
        <v>1262</v>
      </c>
    </row>
    <row r="28" spans="1:2" x14ac:dyDescent="0.3">
      <c r="A28" s="266" t="s">
        <v>1230</v>
      </c>
      <c r="B28" s="17" t="s">
        <v>1262</v>
      </c>
    </row>
    <row r="29" spans="1:2" x14ac:dyDescent="0.3">
      <c r="A29" s="265" t="s">
        <v>1270</v>
      </c>
      <c r="B29" t="s">
        <v>1263</v>
      </c>
    </row>
    <row r="30" spans="1:2" x14ac:dyDescent="0.3">
      <c r="A30" s="265" t="s">
        <v>1268</v>
      </c>
      <c r="B30" s="21" t="s">
        <v>1263</v>
      </c>
    </row>
    <row r="31" spans="1:2" x14ac:dyDescent="0.3">
      <c r="A31" s="265" t="s">
        <v>1269</v>
      </c>
      <c r="B31" s="21" t="s">
        <v>1263</v>
      </c>
    </row>
    <row r="32" spans="1:2" x14ac:dyDescent="0.3">
      <c r="A32" s="265" t="s">
        <v>1271</v>
      </c>
      <c r="B32" s="21" t="s">
        <v>1263</v>
      </c>
    </row>
    <row r="33" spans="1:2" x14ac:dyDescent="0.3">
      <c r="A33" s="266" t="s">
        <v>1272</v>
      </c>
      <c r="B33" s="17" t="s">
        <v>1263</v>
      </c>
    </row>
    <row r="34" spans="1:2" x14ac:dyDescent="0.3">
      <c r="A34" s="265" t="s">
        <v>1231</v>
      </c>
      <c r="B34" s="262" t="s">
        <v>1264</v>
      </c>
    </row>
    <row r="35" spans="1:2" x14ac:dyDescent="0.3">
      <c r="A35" s="265" t="s">
        <v>1232</v>
      </c>
      <c r="B35" s="262" t="s">
        <v>1264</v>
      </c>
    </row>
    <row r="36" spans="1:2" x14ac:dyDescent="0.3">
      <c r="A36" s="268" t="s">
        <v>1233</v>
      </c>
      <c r="B36" s="262" t="s">
        <v>1264</v>
      </c>
    </row>
    <row r="37" spans="1:2" x14ac:dyDescent="0.3">
      <c r="A37" s="265" t="s">
        <v>1234</v>
      </c>
      <c r="B37" s="262" t="s">
        <v>1264</v>
      </c>
    </row>
  </sheetData>
  <hyperlinks>
    <hyperlink ref="A8" location="p.1_individuals_I!A1" display="Table S1. Dataset on participant characteristics"/>
    <hyperlink ref="A9:A17" location="p.1_individuals_I!A1" display="Table S2. Education level"/>
    <hyperlink ref="A18:A19" location="p.2_income_H!A1" display="Table S11. Data on annual household income"/>
    <hyperlink ref="A20:A21" location="p.3_BQ15!A1" display="Table S13. Data analysis on visualization suggestions by coding"/>
    <hyperlink ref="A22:A25" location="p.4_BQ16!A1" display="Table S15. Raw data on user interest on pre-determined visualization suggestions"/>
    <hyperlink ref="A26:A33" location="p.5_AQ3!A1" display="Table S18. Data on surprices in the results"/>
    <hyperlink ref="A29:A33" location="p.6_AQ2!A1" display="Table S21. Data on evaluation of receieved results report"/>
    <hyperlink ref="A34:A37" location="p.7_AQ10!A1" display="Table S26. Data on further suggestions for improving the received results report"/>
    <hyperlink ref="A16" location="p.1_individuals_I!AA85" display="Table S9. Do you have cancer?"/>
    <hyperlink ref="A15" location="p.1_individuals_I!AA75" display="Table S8. Pregnancy"/>
    <hyperlink ref="A17" location="p.1_individuals_I!AG85" display="Table S10. If yes, please specify type of cancer"/>
    <hyperlink ref="A14" location="p.1_individuals_I!AA57" display="Table S7. Underlying health condition"/>
    <hyperlink ref="A13" location="p.1_individuals_I!AA48" display="Table S6. Underlying health conditions (yes/no)"/>
    <hyperlink ref="A12" location="p.1_individuals_I!AA35" display="Table S5. Annual income"/>
    <hyperlink ref="A11" location="p.1_individuals_I!AA26" display="Table S4. Gender"/>
    <hyperlink ref="A10" location="p.1_individuals_I!AA16" display="Table S3. Age"/>
    <hyperlink ref="A9" location="p.1_individuals_I!AA3" display="Table S2. Education level"/>
    <hyperlink ref="A19" location="p.2_income_H!G3" display="Table S12. Annual household income"/>
    <hyperlink ref="A21" location="p.3_BQ15!L86" display="Table S14. Summary of visualization suggestions"/>
    <hyperlink ref="A23" location="p.4_BQ16!M3" display="Table S16. Frequency table of user interest on pre-determined visualization suggestions"/>
    <hyperlink ref="A24" location="p.4_BQ16!N17" display="Table S17. Frequency % table of user interest on pre-determined visualization suggestions"/>
    <hyperlink ref="A25" location="p.4_BQ16!M90" display="Figure S1: User interest in context of visualization"/>
    <hyperlink ref="A27" location="p.5_AQ3!L3" display="Table S19. Amount of participants who got surpriced by the results"/>
    <hyperlink ref="A28" location="p.5_AQ3!L10" display="Table S20. List of descriptions of surprices"/>
    <hyperlink ref="A31" location="p.6_AQ2!H26" display="Table S23. Evaluation of received results report: understandability"/>
    <hyperlink ref="A32" location="p.6_AQ2!H37" display="Table S24. Evaluation of received results report: usability"/>
    <hyperlink ref="A30" location="p.6_AQ2!I4" display="Table S22. Evaluation of received results report: general statistics"/>
    <hyperlink ref="A33" location="p.6_AQ2!H48" display="Table S25. Evaluation of received results report: amount of information"/>
    <hyperlink ref="A35" location="p.7_AQ10!J2" display="Table S27. List of further suggestions for improving the received results report"/>
    <hyperlink ref="A36" location="p.8_BQ19!A1" display="Table S28. Data on trust"/>
    <hyperlink ref="A37" location="p.8_BQ19!E4" display="Table S29. Frequency table on trust"/>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45"/>
  <sheetViews>
    <sheetView topLeftCell="K73" zoomScale="80" zoomScaleNormal="80" workbookViewId="0">
      <selection activeCell="AG85" sqref="AG85"/>
    </sheetView>
  </sheetViews>
  <sheetFormatPr defaultRowHeight="14.4" x14ac:dyDescent="0.3"/>
  <cols>
    <col min="1" max="1" width="28.109375" style="37" customWidth="1"/>
    <col min="2" max="2" width="27.109375" style="37" customWidth="1"/>
    <col min="3" max="3" width="14.33203125" style="37" customWidth="1"/>
    <col min="4" max="12" width="8.88671875" style="37"/>
    <col min="13" max="13" width="10.33203125" style="37" customWidth="1"/>
    <col min="14" max="14" width="8.88671875" style="37"/>
    <col min="15" max="15" width="11.5546875" style="37" customWidth="1"/>
    <col min="16" max="21" width="8.88671875" style="37"/>
    <col min="22" max="23" width="8.88671875" style="21"/>
    <col min="24" max="24" width="8.88671875" style="37"/>
    <col min="25" max="26" width="8.88671875" style="39"/>
    <col min="27" max="31" width="8.88671875" style="37"/>
    <col min="32" max="32" width="8.88671875" style="37" customWidth="1"/>
    <col min="33" max="16384" width="8.88671875" style="37"/>
  </cols>
  <sheetData>
    <row r="1" spans="1:35" x14ac:dyDescent="0.3">
      <c r="A1" s="20" t="s">
        <v>1160</v>
      </c>
    </row>
    <row r="2" spans="1:35" x14ac:dyDescent="0.3">
      <c r="A2" s="167" t="s">
        <v>351</v>
      </c>
      <c r="B2" s="167" t="s">
        <v>128</v>
      </c>
      <c r="C2" s="167" t="s">
        <v>344</v>
      </c>
      <c r="D2" s="167" t="s">
        <v>767</v>
      </c>
      <c r="E2" s="167" t="s">
        <v>770</v>
      </c>
      <c r="F2" s="167" t="s">
        <v>771</v>
      </c>
      <c r="G2" s="167" t="s">
        <v>775</v>
      </c>
      <c r="H2" s="167" t="s">
        <v>776</v>
      </c>
      <c r="I2" s="167"/>
      <c r="J2" s="167"/>
      <c r="K2" s="167"/>
      <c r="L2" s="167"/>
      <c r="M2" s="167"/>
      <c r="N2" s="167"/>
      <c r="O2" s="167"/>
      <c r="P2" s="167"/>
      <c r="Q2" s="167"/>
      <c r="R2" s="167"/>
      <c r="S2" s="167"/>
      <c r="T2" s="167"/>
      <c r="U2" s="167" t="s">
        <v>777</v>
      </c>
      <c r="V2" s="209" t="s">
        <v>1202</v>
      </c>
      <c r="W2" s="209"/>
    </row>
    <row r="3" spans="1:35" ht="69.599999999999994" customHeight="1" x14ac:dyDescent="0.3">
      <c r="A3" s="168" t="s">
        <v>129</v>
      </c>
      <c r="B3" s="168" t="s">
        <v>129</v>
      </c>
      <c r="C3" s="168" t="s">
        <v>124</v>
      </c>
      <c r="D3" s="168" t="s">
        <v>124</v>
      </c>
      <c r="E3" s="168" t="s">
        <v>129</v>
      </c>
      <c r="F3" s="168" t="s">
        <v>124</v>
      </c>
      <c r="G3" s="168" t="s">
        <v>124</v>
      </c>
      <c r="H3" s="168" t="s">
        <v>778</v>
      </c>
      <c r="I3" s="168" t="s">
        <v>779</v>
      </c>
      <c r="J3" s="168" t="s">
        <v>780</v>
      </c>
      <c r="K3" s="168" t="s">
        <v>781</v>
      </c>
      <c r="L3" s="168" t="s">
        <v>782</v>
      </c>
      <c r="M3" s="168" t="s">
        <v>783</v>
      </c>
      <c r="N3" s="168" t="s">
        <v>784</v>
      </c>
      <c r="O3" s="168" t="s">
        <v>785</v>
      </c>
      <c r="P3" s="168" t="s">
        <v>786</v>
      </c>
      <c r="Q3" s="168" t="s">
        <v>787</v>
      </c>
      <c r="R3" s="168" t="s">
        <v>788</v>
      </c>
      <c r="S3" s="271" t="s">
        <v>1155</v>
      </c>
      <c r="T3" s="272"/>
      <c r="U3" s="167" t="s">
        <v>124</v>
      </c>
      <c r="V3" s="209" t="s">
        <v>124</v>
      </c>
      <c r="W3" s="209" t="s">
        <v>1203</v>
      </c>
      <c r="AA3" s="20" t="s">
        <v>1161</v>
      </c>
    </row>
    <row r="4" spans="1:35" x14ac:dyDescent="0.3">
      <c r="A4" s="37" t="s">
        <v>665</v>
      </c>
      <c r="B4" s="37" t="s">
        <v>269</v>
      </c>
      <c r="C4" s="37" t="s">
        <v>350</v>
      </c>
      <c r="D4" s="37" t="s">
        <v>768</v>
      </c>
      <c r="E4" s="37">
        <v>34</v>
      </c>
      <c r="F4" s="37" t="s">
        <v>773</v>
      </c>
      <c r="G4" s="37" t="s">
        <v>127</v>
      </c>
      <c r="S4" s="150">
        <f t="shared" ref="S4:S67" si="0">COUNTA(H4:R4)</f>
        <v>0</v>
      </c>
      <c r="T4" s="150">
        <f t="shared" ref="T4:T67" si="1">COUNTIF(S4,"&gt;0")</f>
        <v>0</v>
      </c>
      <c r="U4" s="37" t="s">
        <v>789</v>
      </c>
      <c r="V4" s="21" t="s">
        <v>789</v>
      </c>
      <c r="AA4" s="20" t="s">
        <v>771</v>
      </c>
    </row>
    <row r="5" spans="1:35" x14ac:dyDescent="0.3">
      <c r="A5" s="37" t="s">
        <v>666</v>
      </c>
      <c r="B5" s="37" t="s">
        <v>271</v>
      </c>
      <c r="C5" s="37" t="s">
        <v>350</v>
      </c>
      <c r="D5" s="37" t="s">
        <v>768</v>
      </c>
      <c r="E5" s="37">
        <v>29</v>
      </c>
      <c r="F5" s="37" t="s">
        <v>773</v>
      </c>
      <c r="G5" s="37" t="s">
        <v>127</v>
      </c>
      <c r="S5" s="150">
        <f t="shared" si="0"/>
        <v>0</v>
      </c>
      <c r="T5" s="150">
        <f t="shared" si="1"/>
        <v>0</v>
      </c>
      <c r="U5" s="37" t="s">
        <v>789</v>
      </c>
      <c r="V5" s="21" t="s">
        <v>789</v>
      </c>
      <c r="AB5" s="37" t="s">
        <v>851</v>
      </c>
      <c r="AF5" s="37" t="s">
        <v>844</v>
      </c>
    </row>
    <row r="6" spans="1:35" x14ac:dyDescent="0.3">
      <c r="A6" s="37" t="s">
        <v>667</v>
      </c>
      <c r="B6" s="37" t="s">
        <v>273</v>
      </c>
      <c r="C6" s="37" t="s">
        <v>350</v>
      </c>
      <c r="D6" s="37" t="s">
        <v>769</v>
      </c>
      <c r="E6" s="37">
        <v>73</v>
      </c>
      <c r="F6" s="37" t="s">
        <v>773</v>
      </c>
      <c r="G6" s="37" t="s">
        <v>126</v>
      </c>
      <c r="H6" s="37" t="s">
        <v>778</v>
      </c>
      <c r="L6" s="37" t="s">
        <v>782</v>
      </c>
      <c r="R6" s="37" t="s">
        <v>828</v>
      </c>
      <c r="S6" s="150">
        <f t="shared" si="0"/>
        <v>3</v>
      </c>
      <c r="T6" s="150">
        <f t="shared" si="1"/>
        <v>1</v>
      </c>
      <c r="U6" s="37" t="s">
        <v>790</v>
      </c>
      <c r="V6" s="21" t="s">
        <v>789</v>
      </c>
      <c r="AA6" s="169" t="s">
        <v>841</v>
      </c>
      <c r="AB6" s="170" t="s">
        <v>845</v>
      </c>
      <c r="AC6" s="171" t="s">
        <v>837</v>
      </c>
      <c r="AD6" s="170" t="s">
        <v>345</v>
      </c>
      <c r="AE6" s="171" t="s">
        <v>837</v>
      </c>
      <c r="AF6" s="170" t="s">
        <v>845</v>
      </c>
      <c r="AG6" s="171" t="s">
        <v>837</v>
      </c>
      <c r="AH6" s="151" t="s">
        <v>345</v>
      </c>
      <c r="AI6" s="152" t="s">
        <v>837</v>
      </c>
    </row>
    <row r="7" spans="1:35" x14ac:dyDescent="0.3">
      <c r="A7" s="37" t="s">
        <v>668</v>
      </c>
      <c r="B7" s="37" t="s">
        <v>270</v>
      </c>
      <c r="C7" s="37" t="s">
        <v>350</v>
      </c>
      <c r="D7" s="37" t="s">
        <v>768</v>
      </c>
      <c r="E7" s="37">
        <v>34</v>
      </c>
      <c r="F7" s="37" t="s">
        <v>773</v>
      </c>
      <c r="G7" s="37" t="s">
        <v>127</v>
      </c>
      <c r="M7" s="37" t="s">
        <v>783</v>
      </c>
      <c r="N7" s="37" t="s">
        <v>784</v>
      </c>
      <c r="S7" s="150">
        <f t="shared" si="0"/>
        <v>2</v>
      </c>
      <c r="T7" s="150">
        <f t="shared" si="1"/>
        <v>1</v>
      </c>
      <c r="U7" s="37" t="s">
        <v>789</v>
      </c>
      <c r="V7" s="21" t="s">
        <v>789</v>
      </c>
      <c r="AA7" s="39" t="s">
        <v>772</v>
      </c>
      <c r="AB7" s="172">
        <f>COUNTIF($F$4:$F$544, AA7)</f>
        <v>66</v>
      </c>
      <c r="AC7" s="173">
        <f>AB7/$AB$10</f>
        <v>0.13524590163934427</v>
      </c>
      <c r="AD7" s="172">
        <f>COUNTIF($F$165:$F$237, AA7)</f>
        <v>8</v>
      </c>
      <c r="AE7" s="173">
        <f>AD7/$AD$10</f>
        <v>0.11594202898550725</v>
      </c>
      <c r="AF7" s="172">
        <f>COUNTIFS($F$4:$F$544, AA7, $E$4:$E$544, "&gt;=18")</f>
        <v>16</v>
      </c>
      <c r="AG7" s="174">
        <f>AF7/$AF$10</f>
        <v>3.7209302325581395E-2</v>
      </c>
      <c r="AH7" s="153">
        <f>COUNTIFS($F$165:$F$237, AA7, $E$165:$E$237, "&gt;=18")</f>
        <v>4</v>
      </c>
      <c r="AI7" s="22">
        <f>AH7/$AH$10</f>
        <v>6.1538461538461542E-2</v>
      </c>
    </row>
    <row r="8" spans="1:35" x14ac:dyDescent="0.3">
      <c r="A8" s="37" t="s">
        <v>669</v>
      </c>
      <c r="B8" s="37" t="s">
        <v>275</v>
      </c>
      <c r="C8" s="37" t="s">
        <v>350</v>
      </c>
      <c r="D8" s="37" t="s">
        <v>769</v>
      </c>
      <c r="E8" s="37">
        <v>31</v>
      </c>
      <c r="F8" s="37" t="s">
        <v>773</v>
      </c>
      <c r="G8" s="37" t="s">
        <v>127</v>
      </c>
      <c r="S8" s="150">
        <f t="shared" si="0"/>
        <v>0</v>
      </c>
      <c r="T8" s="150">
        <f t="shared" si="1"/>
        <v>0</v>
      </c>
      <c r="U8" s="37" t="s">
        <v>790</v>
      </c>
      <c r="V8" s="21" t="s">
        <v>789</v>
      </c>
      <c r="AA8" s="39" t="s">
        <v>774</v>
      </c>
      <c r="AB8" s="172">
        <f>COUNTIF($F$4:$F$544, AA8)</f>
        <v>107</v>
      </c>
      <c r="AC8" s="173">
        <f>AB8/$AB$10</f>
        <v>0.21926229508196721</v>
      </c>
      <c r="AD8" s="172">
        <f>COUNTIF($F$165:$F$237, AA8)</f>
        <v>9</v>
      </c>
      <c r="AE8" s="173">
        <f>AD8/$AD$10</f>
        <v>0.13043478260869565</v>
      </c>
      <c r="AF8" s="172">
        <f>COUNTIFS($F$4:$F$544, AA8, $E$4:$E$544, "&gt;=18")</f>
        <v>101</v>
      </c>
      <c r="AG8" s="174">
        <f>AF8/$AF$10</f>
        <v>0.23488372093023255</v>
      </c>
      <c r="AH8" s="153">
        <f>COUNTIFS($F$165:$F$237, AA8, $E$165:$E$237, "&gt;=18")</f>
        <v>9</v>
      </c>
      <c r="AI8" s="22">
        <f>AH8/$AH$10</f>
        <v>0.13846153846153847</v>
      </c>
    </row>
    <row r="9" spans="1:35" x14ac:dyDescent="0.3">
      <c r="A9" s="37" t="s">
        <v>670</v>
      </c>
      <c r="B9" s="37" t="s">
        <v>275</v>
      </c>
      <c r="C9" s="37" t="s">
        <v>350</v>
      </c>
      <c r="E9" s="37">
        <v>27</v>
      </c>
      <c r="F9" s="37" t="s">
        <v>773</v>
      </c>
      <c r="G9" s="37" t="s">
        <v>127</v>
      </c>
      <c r="L9" s="37" t="s">
        <v>782</v>
      </c>
      <c r="M9" s="37" t="s">
        <v>783</v>
      </c>
      <c r="S9" s="150">
        <f t="shared" si="0"/>
        <v>2</v>
      </c>
      <c r="T9" s="150">
        <f t="shared" si="1"/>
        <v>1</v>
      </c>
      <c r="U9" s="37" t="s">
        <v>789</v>
      </c>
      <c r="V9" s="21" t="s">
        <v>789</v>
      </c>
      <c r="AA9" s="39" t="s">
        <v>773</v>
      </c>
      <c r="AB9" s="175">
        <f>COUNTIF($F$4:$F$544, AA9)</f>
        <v>315</v>
      </c>
      <c r="AC9" s="176">
        <f>AB9/$AB$10</f>
        <v>0.64549180327868849</v>
      </c>
      <c r="AD9" s="175">
        <f>COUNTIF($F$165:$F$237, AA9)</f>
        <v>52</v>
      </c>
      <c r="AE9" s="176">
        <f>AD9/$AD$10</f>
        <v>0.75362318840579712</v>
      </c>
      <c r="AF9" s="175">
        <f>COUNTIFS($F$4:$F$544, AA9, $E$4:$E$544, "&gt;=18")</f>
        <v>313</v>
      </c>
      <c r="AG9" s="177">
        <f>AF9/$AF$10</f>
        <v>0.72790697674418603</v>
      </c>
      <c r="AH9" s="155">
        <f>COUNTIFS($F$165:$F$237, AA9, $E$165:$E$237, "&gt;=18")</f>
        <v>52</v>
      </c>
      <c r="AI9" s="23">
        <f>AH9/$AH$10</f>
        <v>0.8</v>
      </c>
    </row>
    <row r="10" spans="1:35" x14ac:dyDescent="0.3">
      <c r="A10" s="37" t="s">
        <v>671</v>
      </c>
      <c r="B10" s="37" t="s">
        <v>272</v>
      </c>
      <c r="C10" s="37" t="s">
        <v>350</v>
      </c>
      <c r="S10" s="150">
        <f t="shared" si="0"/>
        <v>0</v>
      </c>
      <c r="T10" s="150">
        <f t="shared" si="1"/>
        <v>0</v>
      </c>
      <c r="AA10" s="178" t="s">
        <v>839</v>
      </c>
      <c r="AB10" s="39">
        <f>SUM(AB7:AB9)</f>
        <v>488</v>
      </c>
      <c r="AC10" s="39"/>
      <c r="AD10" s="39">
        <f>SUM(AD7:AD9)</f>
        <v>69</v>
      </c>
      <c r="AE10" s="179">
        <f>AD10/AD12</f>
        <v>0.9452054794520548</v>
      </c>
      <c r="AF10" s="39">
        <f>SUM(AF7:AF9)</f>
        <v>430</v>
      </c>
      <c r="AG10" s="179">
        <f>SUM(AG7:AG9)</f>
        <v>1</v>
      </c>
      <c r="AH10" s="37">
        <f>SUM(AH7:AH9)</f>
        <v>65</v>
      </c>
      <c r="AI10" s="25">
        <f>SUM(AI7:AI9)</f>
        <v>1</v>
      </c>
    </row>
    <row r="11" spans="1:35" x14ac:dyDescent="0.3">
      <c r="A11" s="37" t="s">
        <v>672</v>
      </c>
      <c r="B11" s="37" t="s">
        <v>274</v>
      </c>
      <c r="C11" s="37" t="s">
        <v>350</v>
      </c>
      <c r="S11" s="150">
        <f t="shared" si="0"/>
        <v>0</v>
      </c>
      <c r="T11" s="150">
        <f t="shared" si="1"/>
        <v>0</v>
      </c>
      <c r="AA11" s="178" t="s">
        <v>840</v>
      </c>
      <c r="AB11" s="39">
        <f>541-AB10</f>
        <v>53</v>
      </c>
      <c r="AC11" s="39"/>
      <c r="AD11" s="39">
        <f>73-AD10</f>
        <v>4</v>
      </c>
      <c r="AE11" s="179">
        <f>AD11/AD12</f>
        <v>5.4794520547945202E-2</v>
      </c>
      <c r="AF11" s="39"/>
      <c r="AG11" s="39"/>
    </row>
    <row r="12" spans="1:35" x14ac:dyDescent="0.3">
      <c r="A12" s="37" t="s">
        <v>673</v>
      </c>
      <c r="B12" s="37" t="s">
        <v>274</v>
      </c>
      <c r="C12" s="37" t="s">
        <v>350</v>
      </c>
      <c r="S12" s="150">
        <f t="shared" si="0"/>
        <v>0</v>
      </c>
      <c r="T12" s="150">
        <f t="shared" si="1"/>
        <v>0</v>
      </c>
      <c r="AA12" s="39" t="s">
        <v>843</v>
      </c>
      <c r="AB12" s="39">
        <f>SUM(AB10:AB11)</f>
        <v>541</v>
      </c>
      <c r="AC12" s="39"/>
      <c r="AD12" s="39">
        <v>73</v>
      </c>
      <c r="AE12" s="180">
        <f>SUM(AE7:AE9)</f>
        <v>1</v>
      </c>
      <c r="AF12" s="39"/>
      <c r="AG12" s="39"/>
    </row>
    <row r="13" spans="1:35" x14ac:dyDescent="0.3">
      <c r="A13" s="37" t="s">
        <v>674</v>
      </c>
      <c r="B13" s="37" t="s">
        <v>276</v>
      </c>
      <c r="C13" s="37" t="s">
        <v>350</v>
      </c>
      <c r="S13" s="150">
        <f t="shared" si="0"/>
        <v>0</v>
      </c>
      <c r="T13" s="150">
        <f t="shared" si="1"/>
        <v>0</v>
      </c>
      <c r="AA13" s="39"/>
      <c r="AB13" s="39"/>
      <c r="AC13" s="39"/>
      <c r="AD13" s="39"/>
      <c r="AE13" s="39"/>
      <c r="AF13" s="39"/>
      <c r="AG13" s="39"/>
    </row>
    <row r="14" spans="1:35" x14ac:dyDescent="0.3">
      <c r="A14" s="37" t="s">
        <v>675</v>
      </c>
      <c r="B14" s="37" t="s">
        <v>277</v>
      </c>
      <c r="C14" s="37" t="s">
        <v>350</v>
      </c>
      <c r="S14" s="150">
        <f t="shared" si="0"/>
        <v>0</v>
      </c>
      <c r="T14" s="150">
        <f t="shared" si="1"/>
        <v>0</v>
      </c>
    </row>
    <row r="15" spans="1:35" x14ac:dyDescent="0.3">
      <c r="A15" s="37" t="s">
        <v>676</v>
      </c>
      <c r="B15" s="37" t="s">
        <v>278</v>
      </c>
      <c r="C15" s="37" t="s">
        <v>350</v>
      </c>
      <c r="S15" s="150">
        <f t="shared" si="0"/>
        <v>0</v>
      </c>
      <c r="T15" s="150">
        <f t="shared" si="1"/>
        <v>0</v>
      </c>
    </row>
    <row r="16" spans="1:35" x14ac:dyDescent="0.3">
      <c r="A16" s="37" t="s">
        <v>677</v>
      </c>
      <c r="B16" s="37" t="s">
        <v>279</v>
      </c>
      <c r="C16" s="37" t="s">
        <v>350</v>
      </c>
      <c r="S16" s="150">
        <f t="shared" si="0"/>
        <v>0</v>
      </c>
      <c r="T16" s="150">
        <f t="shared" si="1"/>
        <v>0</v>
      </c>
      <c r="AA16" s="20" t="s">
        <v>1162</v>
      </c>
    </row>
    <row r="17" spans="1:33" x14ac:dyDescent="0.3">
      <c r="A17" s="37" t="s">
        <v>678</v>
      </c>
      <c r="B17" s="37" t="s">
        <v>279</v>
      </c>
      <c r="C17" s="37" t="s">
        <v>350</v>
      </c>
      <c r="S17" s="150">
        <f t="shared" si="0"/>
        <v>0</v>
      </c>
      <c r="T17" s="150">
        <f t="shared" si="1"/>
        <v>0</v>
      </c>
      <c r="AA17" s="39"/>
      <c r="AB17" s="39"/>
      <c r="AC17" s="39"/>
      <c r="AD17" s="39"/>
      <c r="AE17" s="39"/>
      <c r="AF17" s="39" t="s">
        <v>854</v>
      </c>
      <c r="AG17" s="39"/>
    </row>
    <row r="18" spans="1:33" x14ac:dyDescent="0.3">
      <c r="A18" s="37" t="s">
        <v>679</v>
      </c>
      <c r="B18" s="37" t="s">
        <v>280</v>
      </c>
      <c r="C18" s="37" t="s">
        <v>350</v>
      </c>
      <c r="D18" s="37" t="s">
        <v>769</v>
      </c>
      <c r="E18" s="37">
        <v>33</v>
      </c>
      <c r="F18" s="37" t="s">
        <v>773</v>
      </c>
      <c r="G18" s="37" t="s">
        <v>127</v>
      </c>
      <c r="S18" s="150">
        <f t="shared" si="0"/>
        <v>0</v>
      </c>
      <c r="T18" s="150">
        <f t="shared" si="1"/>
        <v>0</v>
      </c>
      <c r="U18" s="37" t="s">
        <v>790</v>
      </c>
      <c r="V18" s="21" t="s">
        <v>789</v>
      </c>
      <c r="AA18" s="178" t="s">
        <v>770</v>
      </c>
      <c r="AB18" s="170" t="s">
        <v>845</v>
      </c>
      <c r="AC18" s="171" t="s">
        <v>837</v>
      </c>
      <c r="AD18" s="170" t="s">
        <v>345</v>
      </c>
      <c r="AE18" s="171" t="s">
        <v>837</v>
      </c>
      <c r="AF18" s="170" t="s">
        <v>845</v>
      </c>
      <c r="AG18" s="170" t="s">
        <v>345</v>
      </c>
    </row>
    <row r="19" spans="1:33" x14ac:dyDescent="0.3">
      <c r="A19" s="37" t="s">
        <v>680</v>
      </c>
      <c r="B19" s="37" t="s">
        <v>280</v>
      </c>
      <c r="C19" s="37" t="s">
        <v>350</v>
      </c>
      <c r="D19" s="37" t="s">
        <v>768</v>
      </c>
      <c r="E19" s="37">
        <v>34</v>
      </c>
      <c r="F19" s="37" t="s">
        <v>773</v>
      </c>
      <c r="G19" s="37" t="s">
        <v>126</v>
      </c>
      <c r="S19" s="150">
        <f t="shared" si="0"/>
        <v>0</v>
      </c>
      <c r="T19" s="150">
        <f t="shared" si="1"/>
        <v>0</v>
      </c>
      <c r="U19" s="37" t="s">
        <v>789</v>
      </c>
      <c r="V19" s="21" t="s">
        <v>789</v>
      </c>
      <c r="AA19" s="39" t="s">
        <v>848</v>
      </c>
      <c r="AB19" s="181">
        <f>COUNTIF($E$4:$E$544, "&lt;18")</f>
        <v>77</v>
      </c>
      <c r="AC19" s="182">
        <f>AB19/$AB$22</f>
        <v>0.15187376725838264</v>
      </c>
      <c r="AD19" s="181">
        <f>COUNTIF($E$165:$E$237, "&lt;18")</f>
        <v>8</v>
      </c>
      <c r="AE19" s="182">
        <f>AD19/$AD$22</f>
        <v>0.1095890410958904</v>
      </c>
      <c r="AF19" s="183">
        <f>AVERAGE($E$4:$E$544)</f>
        <v>38.134122287968445</v>
      </c>
      <c r="AG19" s="183">
        <f>AVERAGE($E$165:$E$237)</f>
        <v>40.753424657534246</v>
      </c>
    </row>
    <row r="20" spans="1:33" x14ac:dyDescent="0.3">
      <c r="A20" s="37" t="s">
        <v>681</v>
      </c>
      <c r="B20" s="37" t="s">
        <v>281</v>
      </c>
      <c r="C20" s="37" t="s">
        <v>350</v>
      </c>
      <c r="S20" s="150">
        <f t="shared" si="0"/>
        <v>0</v>
      </c>
      <c r="T20" s="150">
        <f t="shared" si="1"/>
        <v>0</v>
      </c>
      <c r="AA20" s="39" t="s">
        <v>849</v>
      </c>
      <c r="AB20" s="172">
        <f>COUNTIFS($E$4:$E$544, "&gt;=18",$E$4:$E$544, "&lt;=64")</f>
        <v>398</v>
      </c>
      <c r="AC20" s="174">
        <f>AB20/$AB$22</f>
        <v>0.78500986193293887</v>
      </c>
      <c r="AD20" s="172">
        <f>COUNTIFS($E$165:$E$237, "&gt;=18",$E$165:$E$237, "&lt;=64")</f>
        <v>60</v>
      </c>
      <c r="AE20" s="174">
        <f>AD20/$AD$22</f>
        <v>0.82191780821917804</v>
      </c>
      <c r="AF20" s="39"/>
      <c r="AG20" s="39"/>
    </row>
    <row r="21" spans="1:33" x14ac:dyDescent="0.3">
      <c r="A21" s="37" t="s">
        <v>682</v>
      </c>
      <c r="B21" s="37" t="s">
        <v>282</v>
      </c>
      <c r="C21" s="37" t="s">
        <v>350</v>
      </c>
      <c r="S21" s="150">
        <f t="shared" si="0"/>
        <v>0</v>
      </c>
      <c r="T21" s="150">
        <f t="shared" si="1"/>
        <v>0</v>
      </c>
      <c r="AA21" s="39" t="s">
        <v>850</v>
      </c>
      <c r="AB21" s="175">
        <f>COUNTIF($E$4:$E$544, "&gt;=65")</f>
        <v>32</v>
      </c>
      <c r="AC21" s="177">
        <f>AB21/$AB$22</f>
        <v>6.3116370808678504E-2</v>
      </c>
      <c r="AD21" s="175">
        <f>COUNTIF($E$165:$E$237, "&gt;=65")</f>
        <v>5</v>
      </c>
      <c r="AE21" s="177">
        <f>AD21/$AD$22</f>
        <v>6.8493150684931503E-2</v>
      </c>
      <c r="AF21" s="39"/>
      <c r="AG21" s="39"/>
    </row>
    <row r="22" spans="1:33" x14ac:dyDescent="0.3">
      <c r="A22" s="37" t="s">
        <v>683</v>
      </c>
      <c r="B22" s="37" t="s">
        <v>283</v>
      </c>
      <c r="C22" s="37" t="s">
        <v>350</v>
      </c>
      <c r="D22" s="37" t="s">
        <v>769</v>
      </c>
      <c r="E22" s="37">
        <v>58</v>
      </c>
      <c r="F22" s="37" t="s">
        <v>773</v>
      </c>
      <c r="G22" s="37" t="s">
        <v>127</v>
      </c>
      <c r="R22" s="37" t="s">
        <v>829</v>
      </c>
      <c r="S22" s="150">
        <f t="shared" si="0"/>
        <v>1</v>
      </c>
      <c r="T22" s="150">
        <f t="shared" si="1"/>
        <v>1</v>
      </c>
      <c r="U22" s="37" t="s">
        <v>790</v>
      </c>
      <c r="V22" s="21" t="s">
        <v>789</v>
      </c>
      <c r="AA22" s="39"/>
      <c r="AB22" s="39">
        <f>SUM(AB19:AB21)</f>
        <v>507</v>
      </c>
      <c r="AC22" s="179">
        <f>SUM(AC19:AC21)</f>
        <v>1</v>
      </c>
      <c r="AD22" s="39">
        <f>SUM(AD19:AD21)</f>
        <v>73</v>
      </c>
      <c r="AE22" s="179">
        <f>SUM(AE19:AE21)</f>
        <v>1</v>
      </c>
      <c r="AF22" s="39"/>
      <c r="AG22" s="39"/>
    </row>
    <row r="23" spans="1:33" x14ac:dyDescent="0.3">
      <c r="A23" s="37" t="s">
        <v>684</v>
      </c>
      <c r="B23" s="37" t="s">
        <v>283</v>
      </c>
      <c r="C23" s="37" t="s">
        <v>350</v>
      </c>
      <c r="D23" s="37" t="s">
        <v>768</v>
      </c>
      <c r="E23" s="37">
        <v>52</v>
      </c>
      <c r="F23" s="37" t="s">
        <v>773</v>
      </c>
      <c r="H23" s="37" t="s">
        <v>778</v>
      </c>
      <c r="S23" s="150">
        <f t="shared" si="0"/>
        <v>1</v>
      </c>
      <c r="T23" s="150">
        <f t="shared" si="1"/>
        <v>1</v>
      </c>
      <c r="U23" s="37" t="s">
        <v>789</v>
      </c>
      <c r="V23" s="21" t="s">
        <v>789</v>
      </c>
      <c r="AA23" s="39"/>
      <c r="AB23" s="39"/>
      <c r="AC23" s="39"/>
      <c r="AD23" s="39"/>
      <c r="AE23" s="39"/>
      <c r="AF23" s="39"/>
      <c r="AG23" s="39"/>
    </row>
    <row r="24" spans="1:33" x14ac:dyDescent="0.3">
      <c r="A24" s="37" t="s">
        <v>685</v>
      </c>
      <c r="B24" s="37" t="s">
        <v>284</v>
      </c>
      <c r="C24" s="37" t="s">
        <v>350</v>
      </c>
      <c r="S24" s="150">
        <f t="shared" si="0"/>
        <v>0</v>
      </c>
      <c r="T24" s="150">
        <f t="shared" si="1"/>
        <v>0</v>
      </c>
    </row>
    <row r="25" spans="1:33" x14ac:dyDescent="0.3">
      <c r="A25" s="37" t="s">
        <v>686</v>
      </c>
      <c r="B25" s="37" t="s">
        <v>285</v>
      </c>
      <c r="C25" s="37" t="s">
        <v>350</v>
      </c>
      <c r="S25" s="150">
        <f t="shared" si="0"/>
        <v>0</v>
      </c>
      <c r="T25" s="150">
        <f t="shared" si="1"/>
        <v>0</v>
      </c>
      <c r="Z25" s="178"/>
    </row>
    <row r="26" spans="1:33" x14ac:dyDescent="0.3">
      <c r="A26" s="37" t="s">
        <v>687</v>
      </c>
      <c r="B26" s="37" t="s">
        <v>285</v>
      </c>
      <c r="C26" s="37" t="s">
        <v>350</v>
      </c>
      <c r="D26" s="37" t="s">
        <v>769</v>
      </c>
      <c r="E26" s="37">
        <v>27</v>
      </c>
      <c r="F26" s="37" t="s">
        <v>773</v>
      </c>
      <c r="G26" s="37" t="s">
        <v>125</v>
      </c>
      <c r="M26" s="37" t="s">
        <v>783</v>
      </c>
      <c r="N26" s="37" t="s">
        <v>784</v>
      </c>
      <c r="S26" s="150">
        <f t="shared" si="0"/>
        <v>2</v>
      </c>
      <c r="T26" s="150">
        <f t="shared" si="1"/>
        <v>1</v>
      </c>
      <c r="U26" s="37" t="s">
        <v>790</v>
      </c>
      <c r="V26" s="21" t="s">
        <v>789</v>
      </c>
      <c r="Z26" s="178"/>
      <c r="AA26" s="20" t="s">
        <v>1163</v>
      </c>
    </row>
    <row r="27" spans="1:33" x14ac:dyDescent="0.3">
      <c r="A27" s="37" t="s">
        <v>688</v>
      </c>
      <c r="B27" s="37" t="s">
        <v>268</v>
      </c>
      <c r="C27" s="37" t="s">
        <v>350</v>
      </c>
      <c r="S27" s="150">
        <f t="shared" si="0"/>
        <v>0</v>
      </c>
      <c r="T27" s="150">
        <f t="shared" si="1"/>
        <v>0</v>
      </c>
      <c r="AA27" s="178" t="s">
        <v>767</v>
      </c>
      <c r="AB27" s="39"/>
      <c r="AC27" s="39"/>
      <c r="AD27" s="39"/>
      <c r="AE27" s="39"/>
      <c r="AG27" s="39"/>
    </row>
    <row r="28" spans="1:33" x14ac:dyDescent="0.3">
      <c r="A28" s="37" t="s">
        <v>689</v>
      </c>
      <c r="B28" s="37" t="s">
        <v>286</v>
      </c>
      <c r="C28" s="37" t="s">
        <v>350</v>
      </c>
      <c r="D28" s="37" t="s">
        <v>769</v>
      </c>
      <c r="E28" s="37">
        <v>38</v>
      </c>
      <c r="F28" s="37" t="s">
        <v>774</v>
      </c>
      <c r="G28" s="37" t="s">
        <v>127</v>
      </c>
      <c r="S28" s="150">
        <f t="shared" si="0"/>
        <v>0</v>
      </c>
      <c r="T28" s="150">
        <f t="shared" si="1"/>
        <v>0</v>
      </c>
      <c r="V28" s="21" t="s">
        <v>789</v>
      </c>
      <c r="AA28" s="184" t="s">
        <v>841</v>
      </c>
      <c r="AB28" s="181" t="s">
        <v>845</v>
      </c>
      <c r="AC28" s="185" t="s">
        <v>837</v>
      </c>
      <c r="AD28" s="181" t="s">
        <v>345</v>
      </c>
      <c r="AE28" s="185" t="s">
        <v>837</v>
      </c>
      <c r="AG28" s="39"/>
    </row>
    <row r="29" spans="1:33" x14ac:dyDescent="0.3">
      <c r="A29" s="37" t="s">
        <v>690</v>
      </c>
      <c r="B29" s="37" t="s">
        <v>287</v>
      </c>
      <c r="C29" s="37" t="s">
        <v>350</v>
      </c>
      <c r="D29" s="37" t="s">
        <v>769</v>
      </c>
      <c r="E29" s="37">
        <v>58</v>
      </c>
      <c r="F29" s="37" t="s">
        <v>773</v>
      </c>
      <c r="G29" s="37" t="s">
        <v>125</v>
      </c>
      <c r="S29" s="150">
        <f t="shared" si="0"/>
        <v>0</v>
      </c>
      <c r="T29" s="150">
        <f t="shared" si="1"/>
        <v>0</v>
      </c>
      <c r="U29" s="37" t="s">
        <v>790</v>
      </c>
      <c r="AA29" s="39" t="s">
        <v>769</v>
      </c>
      <c r="AB29" s="172">
        <f>COUNTIF($D$4:$D$544, "male")</f>
        <v>242</v>
      </c>
      <c r="AC29" s="174">
        <f>AB29/$AB$32</f>
        <v>0.47358121330724068</v>
      </c>
      <c r="AD29" s="172">
        <f>COUNTIF($D$165:$D$237, "male")</f>
        <v>39</v>
      </c>
      <c r="AE29" s="174">
        <f>AD29/$AD$32</f>
        <v>0.53424657534246578</v>
      </c>
      <c r="AG29" s="39"/>
    </row>
    <row r="30" spans="1:33" x14ac:dyDescent="0.3">
      <c r="A30" s="37" t="s">
        <v>691</v>
      </c>
      <c r="B30" s="37" t="s">
        <v>287</v>
      </c>
      <c r="C30" s="37" t="s">
        <v>350</v>
      </c>
      <c r="D30" s="37" t="s">
        <v>768</v>
      </c>
      <c r="F30" s="37" t="s">
        <v>773</v>
      </c>
      <c r="G30" s="37" t="s">
        <v>125</v>
      </c>
      <c r="M30" s="37" t="s">
        <v>783</v>
      </c>
      <c r="N30" s="37" t="s">
        <v>784</v>
      </c>
      <c r="S30" s="150">
        <f t="shared" si="0"/>
        <v>2</v>
      </c>
      <c r="T30" s="150">
        <f t="shared" si="1"/>
        <v>1</v>
      </c>
      <c r="U30" s="37" t="s">
        <v>789</v>
      </c>
      <c r="V30" s="21" t="s">
        <v>789</v>
      </c>
      <c r="AA30" s="39" t="s">
        <v>768</v>
      </c>
      <c r="AB30" s="172">
        <f>COUNTIF($D$4:$D$544, "female")</f>
        <v>269</v>
      </c>
      <c r="AC30" s="174">
        <f>AB30/$AB$32</f>
        <v>0.52641878669275932</v>
      </c>
      <c r="AD30" s="172">
        <f>COUNTIF($D$165:$D$237, "female")</f>
        <v>34</v>
      </c>
      <c r="AE30" s="174">
        <f>AD30/$AD$32</f>
        <v>0.46575342465753422</v>
      </c>
      <c r="AG30" s="39"/>
    </row>
    <row r="31" spans="1:33" x14ac:dyDescent="0.3">
      <c r="A31" s="37" t="s">
        <v>692</v>
      </c>
      <c r="B31" s="37" t="s">
        <v>286</v>
      </c>
      <c r="C31" s="37" t="s">
        <v>350</v>
      </c>
      <c r="S31" s="150">
        <f t="shared" si="0"/>
        <v>0</v>
      </c>
      <c r="T31" s="150">
        <f t="shared" si="1"/>
        <v>0</v>
      </c>
      <c r="AA31" s="39" t="s">
        <v>838</v>
      </c>
      <c r="AB31" s="175">
        <f>COUNTIF($D$4:$D$544, "other")</f>
        <v>0</v>
      </c>
      <c r="AC31" s="177">
        <f>AB31/$AB$32</f>
        <v>0</v>
      </c>
      <c r="AD31" s="175">
        <f>COUNTIF($D$165:$D$237, "other")</f>
        <v>0</v>
      </c>
      <c r="AE31" s="177">
        <f>AD31/$AD$32</f>
        <v>0</v>
      </c>
      <c r="AG31" s="39"/>
    </row>
    <row r="32" spans="1:33" x14ac:dyDescent="0.3">
      <c r="A32" s="37" t="s">
        <v>693</v>
      </c>
      <c r="B32" s="37" t="s">
        <v>288</v>
      </c>
      <c r="C32" s="37" t="s">
        <v>350</v>
      </c>
      <c r="D32" s="37" t="s">
        <v>769</v>
      </c>
      <c r="R32" s="37" t="s">
        <v>830</v>
      </c>
      <c r="S32" s="150">
        <f t="shared" si="0"/>
        <v>1</v>
      </c>
      <c r="T32" s="150">
        <f t="shared" si="1"/>
        <v>1</v>
      </c>
      <c r="U32" s="37" t="s">
        <v>790</v>
      </c>
      <c r="V32" s="21" t="s">
        <v>789</v>
      </c>
      <c r="AA32" s="178"/>
      <c r="AB32" s="39">
        <f>SUM(AB29:AB31)</f>
        <v>511</v>
      </c>
      <c r="AC32" s="179">
        <f>SUM(AC29:AC31)</f>
        <v>1</v>
      </c>
      <c r="AD32" s="39">
        <f>SUM(AD29:AD31)</f>
        <v>73</v>
      </c>
      <c r="AE32" s="179">
        <f>SUM(AE29:AE31)</f>
        <v>1</v>
      </c>
      <c r="AG32" s="39"/>
    </row>
    <row r="33" spans="1:39" x14ac:dyDescent="0.3">
      <c r="A33" s="37" t="s">
        <v>694</v>
      </c>
      <c r="B33" s="37" t="s">
        <v>289</v>
      </c>
      <c r="C33" s="37" t="s">
        <v>350</v>
      </c>
      <c r="S33" s="150">
        <f t="shared" si="0"/>
        <v>0</v>
      </c>
      <c r="T33" s="150">
        <f t="shared" si="1"/>
        <v>0</v>
      </c>
      <c r="U33" s="37" t="s">
        <v>790</v>
      </c>
      <c r="V33" s="21" t="s">
        <v>789</v>
      </c>
      <c r="AA33" s="178"/>
      <c r="AB33" s="178"/>
      <c r="AC33" s="39"/>
      <c r="AD33" s="39"/>
      <c r="AE33" s="39"/>
      <c r="AF33" s="39"/>
      <c r="AG33" s="39"/>
    </row>
    <row r="34" spans="1:39" x14ac:dyDescent="0.3">
      <c r="A34" s="37" t="s">
        <v>695</v>
      </c>
      <c r="B34" s="37" t="s">
        <v>290</v>
      </c>
      <c r="C34" s="37" t="s">
        <v>350</v>
      </c>
      <c r="S34" s="150">
        <f t="shared" si="0"/>
        <v>0</v>
      </c>
      <c r="T34" s="150">
        <f t="shared" si="1"/>
        <v>0</v>
      </c>
      <c r="AB34" s="39"/>
      <c r="AC34" s="39"/>
      <c r="AD34" s="39"/>
      <c r="AE34" s="39"/>
      <c r="AF34" s="39"/>
      <c r="AG34" s="39"/>
    </row>
    <row r="35" spans="1:39" x14ac:dyDescent="0.3">
      <c r="A35" s="37" t="s">
        <v>696</v>
      </c>
      <c r="B35" s="37" t="s">
        <v>291</v>
      </c>
      <c r="C35" s="37" t="s">
        <v>350</v>
      </c>
      <c r="S35" s="150">
        <f t="shared" si="0"/>
        <v>0</v>
      </c>
      <c r="T35" s="150">
        <f t="shared" si="1"/>
        <v>0</v>
      </c>
      <c r="AA35" s="20" t="s">
        <v>1164</v>
      </c>
    </row>
    <row r="36" spans="1:39" x14ac:dyDescent="0.3">
      <c r="A36" s="37" t="s">
        <v>697</v>
      </c>
      <c r="B36" s="37" t="s">
        <v>292</v>
      </c>
      <c r="C36" s="37" t="s">
        <v>350</v>
      </c>
      <c r="S36" s="150">
        <f t="shared" si="0"/>
        <v>0</v>
      </c>
      <c r="T36" s="150">
        <f t="shared" si="1"/>
        <v>0</v>
      </c>
      <c r="AA36" s="178" t="s">
        <v>775</v>
      </c>
      <c r="AB36" s="39"/>
      <c r="AC36" s="39"/>
      <c r="AD36" s="39"/>
      <c r="AE36" s="39"/>
      <c r="AH36" s="37" t="s">
        <v>844</v>
      </c>
      <c r="AK36" s="37" t="s">
        <v>844</v>
      </c>
    </row>
    <row r="37" spans="1:39" x14ac:dyDescent="0.3">
      <c r="A37" s="37" t="s">
        <v>698</v>
      </c>
      <c r="B37" s="37" t="s">
        <v>294</v>
      </c>
      <c r="C37" s="37" t="s">
        <v>350</v>
      </c>
      <c r="S37" s="150">
        <f t="shared" si="0"/>
        <v>0</v>
      </c>
      <c r="T37" s="150">
        <f t="shared" si="1"/>
        <v>0</v>
      </c>
      <c r="AA37" s="184" t="s">
        <v>841</v>
      </c>
      <c r="AB37" s="170" t="s">
        <v>845</v>
      </c>
      <c r="AC37" s="186" t="s">
        <v>852</v>
      </c>
      <c r="AD37" s="171" t="s">
        <v>847</v>
      </c>
      <c r="AE37" s="186" t="s">
        <v>345</v>
      </c>
      <c r="AF37" s="159" t="s">
        <v>837</v>
      </c>
      <c r="AG37" s="152" t="s">
        <v>847</v>
      </c>
      <c r="AH37" s="151" t="s">
        <v>845</v>
      </c>
      <c r="AI37" s="158" t="s">
        <v>852</v>
      </c>
      <c r="AJ37" s="152" t="s">
        <v>847</v>
      </c>
      <c r="AK37" s="151" t="s">
        <v>345</v>
      </c>
      <c r="AL37" s="158" t="s">
        <v>852</v>
      </c>
      <c r="AM37" s="152" t="s">
        <v>847</v>
      </c>
    </row>
    <row r="38" spans="1:39" x14ac:dyDescent="0.3">
      <c r="A38" s="37" t="s">
        <v>699</v>
      </c>
      <c r="B38" s="37" t="s">
        <v>293</v>
      </c>
      <c r="C38" s="37" t="s">
        <v>350</v>
      </c>
      <c r="S38" s="150">
        <f t="shared" si="0"/>
        <v>0</v>
      </c>
      <c r="T38" s="150">
        <f t="shared" si="1"/>
        <v>0</v>
      </c>
      <c r="U38" s="37" t="s">
        <v>790</v>
      </c>
      <c r="V38" s="21" t="s">
        <v>789</v>
      </c>
      <c r="AA38" s="39" t="s">
        <v>125</v>
      </c>
      <c r="AB38" s="181">
        <f>COUNTIF($G$4:$G$544, AA38)</f>
        <v>93</v>
      </c>
      <c r="AC38" s="187">
        <f>AB38/$AB$42</f>
        <v>0.23785166240409208</v>
      </c>
      <c r="AD38" s="188">
        <f>AB38/$AB$43</f>
        <v>0.17190388170055454</v>
      </c>
      <c r="AE38" s="189">
        <f>COUNTIF($G$165:$G$237, AA38)</f>
        <v>7</v>
      </c>
      <c r="AF38" s="26">
        <f>AE38/$AE$42</f>
        <v>0.11475409836065574</v>
      </c>
      <c r="AG38" s="160">
        <f>AE38/$AE$43</f>
        <v>9.5890410958904104E-2</v>
      </c>
      <c r="AH38" s="157">
        <f>COUNTIFS($G$4:$G$544, AA38, $E$4:$E$544, "&gt;=18")</f>
        <v>86</v>
      </c>
      <c r="AI38" s="26">
        <f>AH38/$AH$42</f>
        <v>0.22872340425531915</v>
      </c>
      <c r="AJ38" s="24">
        <f>AH38/AH43</f>
        <v>0.2</v>
      </c>
      <c r="AK38" s="157">
        <f>COUNTIFS($G$165:$G$237, AA38, $E$165:$E$237, "&gt;=18")</f>
        <v>7</v>
      </c>
      <c r="AL38" s="26">
        <f>AK38/$AK$42</f>
        <v>0.11666666666666667</v>
      </c>
      <c r="AM38" s="24">
        <f t="shared" ref="AM38:AM42" si="2">AK38/$AK$43</f>
        <v>0.1076923076923077</v>
      </c>
    </row>
    <row r="39" spans="1:39" x14ac:dyDescent="0.3">
      <c r="A39" s="37" t="s">
        <v>700</v>
      </c>
      <c r="B39" s="37" t="s">
        <v>295</v>
      </c>
      <c r="C39" s="37" t="s">
        <v>350</v>
      </c>
      <c r="S39" s="150">
        <f t="shared" si="0"/>
        <v>0</v>
      </c>
      <c r="T39" s="150">
        <f t="shared" si="1"/>
        <v>0</v>
      </c>
      <c r="AA39" s="39" t="s">
        <v>126</v>
      </c>
      <c r="AB39" s="172">
        <f>COUNTIF($G$4:$G$544, AA39)</f>
        <v>189</v>
      </c>
      <c r="AC39" s="190">
        <f>AB39/$AB$42</f>
        <v>0.48337595907928388</v>
      </c>
      <c r="AD39" s="173">
        <f>AB39/$AB$43</f>
        <v>0.34935304990757854</v>
      </c>
      <c r="AE39" s="162">
        <f>COUNTIF($G$165:$G$237, AA39)</f>
        <v>38</v>
      </c>
      <c r="AF39" s="27">
        <f>AE39/$AE$42</f>
        <v>0.62295081967213117</v>
      </c>
      <c r="AG39" s="154">
        <f>AE39/$AE$43</f>
        <v>0.52054794520547942</v>
      </c>
      <c r="AH39" s="153">
        <f>COUNTIFS($G$4:$G$544, AA39, $E$4:$E$544, "&gt;=18")</f>
        <v>183</v>
      </c>
      <c r="AI39" s="27">
        <f>AH39/$AH$42</f>
        <v>0.48670212765957449</v>
      </c>
      <c r="AJ39" s="22">
        <f>AH39/AH43</f>
        <v>0.42558139534883721</v>
      </c>
      <c r="AK39" s="153">
        <f>COUNTIFS($G$165:$G$237, AA39, $E$165:$E$237, "&gt;=18")</f>
        <v>37</v>
      </c>
      <c r="AL39" s="27">
        <f>AK39/$AK$42</f>
        <v>0.6166666666666667</v>
      </c>
      <c r="AM39" s="22">
        <f t="shared" si="2"/>
        <v>0.56923076923076921</v>
      </c>
    </row>
    <row r="40" spans="1:39" x14ac:dyDescent="0.3">
      <c r="A40" s="37" t="s">
        <v>701</v>
      </c>
      <c r="B40" s="37" t="s">
        <v>296</v>
      </c>
      <c r="C40" s="37" t="s">
        <v>350</v>
      </c>
      <c r="S40" s="150">
        <f t="shared" si="0"/>
        <v>0</v>
      </c>
      <c r="T40" s="150">
        <f t="shared" si="1"/>
        <v>0</v>
      </c>
      <c r="AA40" s="39" t="s">
        <v>127</v>
      </c>
      <c r="AB40" s="172">
        <f>COUNTIF($G$4:$G$544, AA40)</f>
        <v>109</v>
      </c>
      <c r="AC40" s="190">
        <f>AB40/$AB$42</f>
        <v>0.27877237851662406</v>
      </c>
      <c r="AD40" s="173">
        <f>AB40/$AB$43</f>
        <v>0.20147874306839186</v>
      </c>
      <c r="AE40" s="162">
        <f>COUNTIF($G$165:$G$237, AA40)</f>
        <v>16</v>
      </c>
      <c r="AF40" s="27">
        <f>AE40/$AE$42</f>
        <v>0.26229508196721313</v>
      </c>
      <c r="AG40" s="154">
        <f>AE40/$AE$43</f>
        <v>0.21917808219178081</v>
      </c>
      <c r="AH40" s="153">
        <f>COUNTIFS($G$4:$G$544, AA40, $E$4:$E$544, "&gt;=18")</f>
        <v>107</v>
      </c>
      <c r="AI40" s="27">
        <f>AH40/$AH$42</f>
        <v>0.28457446808510639</v>
      </c>
      <c r="AJ40" s="22">
        <f>AH40/AH43</f>
        <v>0.24883720930232558</v>
      </c>
      <c r="AK40" s="153">
        <f>COUNTIFS($G$165:$G$237, AA40, $E$165:$E$237, "&gt;=18")</f>
        <v>16</v>
      </c>
      <c r="AL40" s="27">
        <f>AK40/$AK$42</f>
        <v>0.26666666666666666</v>
      </c>
      <c r="AM40" s="22">
        <f t="shared" si="2"/>
        <v>0.24615384615384617</v>
      </c>
    </row>
    <row r="41" spans="1:39" x14ac:dyDescent="0.3">
      <c r="A41" s="37" t="s">
        <v>702</v>
      </c>
      <c r="B41" s="37" t="s">
        <v>299</v>
      </c>
      <c r="C41" s="37" t="s">
        <v>350</v>
      </c>
      <c r="S41" s="150">
        <f t="shared" si="0"/>
        <v>0</v>
      </c>
      <c r="T41" s="150">
        <f t="shared" si="1"/>
        <v>0</v>
      </c>
      <c r="AA41" s="178" t="s">
        <v>846</v>
      </c>
      <c r="AB41" s="175">
        <f>COUNTBLANK($G$4:$G$544)</f>
        <v>150</v>
      </c>
      <c r="AC41" s="191">
        <f>AB41/AB43</f>
        <v>0.27726432532347506</v>
      </c>
      <c r="AD41" s="176">
        <f>AB41/$AB$43</f>
        <v>0.27726432532347506</v>
      </c>
      <c r="AE41" s="175">
        <f>COUNTBLANK($G$165:$G$237)</f>
        <v>12</v>
      </c>
      <c r="AF41" s="28">
        <f>AE41/AE43</f>
        <v>0.16438356164383561</v>
      </c>
      <c r="AG41" s="156">
        <f>AE41/$AE$43</f>
        <v>0.16438356164383561</v>
      </c>
      <c r="AH41" s="155">
        <f>COUNTIFS($G$4:$G$544, "", $E$4:$E$544, "&gt;=18")</f>
        <v>54</v>
      </c>
      <c r="AI41" s="28">
        <f>AH41/AH43</f>
        <v>0.12558139534883722</v>
      </c>
      <c r="AJ41" s="23">
        <f>AH41/AH43</f>
        <v>0.12558139534883722</v>
      </c>
      <c r="AK41" s="161">
        <f>COUNTIFS($G$165:$G$237, "", $E$165:$E$237, "&gt;=18")</f>
        <v>5</v>
      </c>
      <c r="AL41" s="28">
        <f>AK41/AK43</f>
        <v>7.6923076923076927E-2</v>
      </c>
      <c r="AM41" s="23">
        <f t="shared" si="2"/>
        <v>7.6923076923076927E-2</v>
      </c>
    </row>
    <row r="42" spans="1:39" x14ac:dyDescent="0.3">
      <c r="A42" s="37" t="s">
        <v>703</v>
      </c>
      <c r="B42" s="37" t="s">
        <v>299</v>
      </c>
      <c r="C42" s="37" t="s">
        <v>350</v>
      </c>
      <c r="S42" s="150">
        <f t="shared" si="0"/>
        <v>0</v>
      </c>
      <c r="T42" s="150">
        <f t="shared" si="1"/>
        <v>0</v>
      </c>
      <c r="AA42" s="178" t="s">
        <v>839</v>
      </c>
      <c r="AB42" s="39">
        <f>SUM(AB38:AB40)</f>
        <v>391</v>
      </c>
      <c r="AC42" s="179">
        <f>AB42/AB43</f>
        <v>0.722735674676525</v>
      </c>
      <c r="AD42" s="39">
        <f>SUM(AD38:AD41)</f>
        <v>1</v>
      </c>
      <c r="AE42" s="39">
        <f>SUM(AE38:AE40)</f>
        <v>61</v>
      </c>
      <c r="AF42" s="25">
        <f>SUM(AF38:AF40)</f>
        <v>1</v>
      </c>
      <c r="AG42" s="160">
        <f>AE42/$AE$43</f>
        <v>0.83561643835616439</v>
      </c>
      <c r="AH42" s="37">
        <f>SUM(AH38:AH40)</f>
        <v>376</v>
      </c>
      <c r="AI42" s="25">
        <f>SUM(AI38:AI40)</f>
        <v>1</v>
      </c>
      <c r="AJ42" s="25">
        <f>AH42/AH43</f>
        <v>0.87441860465116283</v>
      </c>
      <c r="AK42" s="37">
        <f>SUM(AK38:AK40)</f>
        <v>60</v>
      </c>
      <c r="AL42" s="25">
        <f>SUM(AL38:AL40)</f>
        <v>1</v>
      </c>
      <c r="AM42" s="25">
        <f t="shared" si="2"/>
        <v>0.92307692307692313</v>
      </c>
    </row>
    <row r="43" spans="1:39" x14ac:dyDescent="0.3">
      <c r="A43" s="37" t="s">
        <v>704</v>
      </c>
      <c r="B43" s="37" t="s">
        <v>300</v>
      </c>
      <c r="C43" s="37" t="s">
        <v>350</v>
      </c>
      <c r="S43" s="150">
        <f t="shared" si="0"/>
        <v>0</v>
      </c>
      <c r="T43" s="150">
        <f t="shared" si="1"/>
        <v>0</v>
      </c>
      <c r="Z43" s="162"/>
      <c r="AA43" s="178" t="s">
        <v>836</v>
      </c>
      <c r="AB43" s="39">
        <f>SUM(AB41:AB42)</f>
        <v>541</v>
      </c>
      <c r="AC43" s="39"/>
      <c r="AD43" s="39"/>
      <c r="AE43" s="39">
        <f>SUM(AE41:AE42)</f>
        <v>73</v>
      </c>
      <c r="AH43" s="37">
        <f>SUM(AH41:AH42)</f>
        <v>430</v>
      </c>
      <c r="AJ43" s="25">
        <f>SUM(AJ38:AJ41)</f>
        <v>1</v>
      </c>
      <c r="AK43" s="37">
        <f>SUM(AK41:AK42)</f>
        <v>65</v>
      </c>
      <c r="AM43" s="25">
        <f>SUM(AM38:AM41)</f>
        <v>1</v>
      </c>
    </row>
    <row r="44" spans="1:39" x14ac:dyDescent="0.3">
      <c r="A44" s="37" t="s">
        <v>705</v>
      </c>
      <c r="B44" s="37" t="s">
        <v>300</v>
      </c>
      <c r="C44" s="37" t="s">
        <v>350</v>
      </c>
      <c r="S44" s="150">
        <f t="shared" si="0"/>
        <v>0</v>
      </c>
      <c r="T44" s="150">
        <f t="shared" si="1"/>
        <v>0</v>
      </c>
      <c r="AA44" s="39"/>
      <c r="AB44" s="39"/>
      <c r="AC44" s="39"/>
      <c r="AD44" s="39"/>
      <c r="AE44" s="39"/>
      <c r="AF44" s="39"/>
      <c r="AG44" s="39"/>
    </row>
    <row r="45" spans="1:39" x14ac:dyDescent="0.3">
      <c r="A45" s="37" t="s">
        <v>706</v>
      </c>
      <c r="B45" s="37" t="s">
        <v>298</v>
      </c>
      <c r="C45" s="37" t="s">
        <v>350</v>
      </c>
      <c r="D45" s="37" t="s">
        <v>769</v>
      </c>
      <c r="E45" s="37">
        <v>28</v>
      </c>
      <c r="F45" s="37" t="s">
        <v>773</v>
      </c>
      <c r="G45" s="37" t="s">
        <v>126</v>
      </c>
      <c r="L45" s="37" t="s">
        <v>782</v>
      </c>
      <c r="M45" s="37" t="s">
        <v>783</v>
      </c>
      <c r="S45" s="150">
        <f t="shared" si="0"/>
        <v>2</v>
      </c>
      <c r="T45" s="150">
        <f t="shared" si="1"/>
        <v>1</v>
      </c>
      <c r="U45" s="37" t="s">
        <v>790</v>
      </c>
      <c r="V45" s="21" t="s">
        <v>789</v>
      </c>
    </row>
    <row r="46" spans="1:39" x14ac:dyDescent="0.3">
      <c r="A46" s="37" t="s">
        <v>707</v>
      </c>
      <c r="B46" s="37" t="s">
        <v>301</v>
      </c>
      <c r="C46" s="37" t="s">
        <v>350</v>
      </c>
      <c r="S46" s="150">
        <f t="shared" si="0"/>
        <v>0</v>
      </c>
      <c r="T46" s="150">
        <f t="shared" si="1"/>
        <v>0</v>
      </c>
    </row>
    <row r="47" spans="1:39" x14ac:dyDescent="0.3">
      <c r="A47" s="37" t="s">
        <v>708</v>
      </c>
      <c r="B47" s="37" t="s">
        <v>297</v>
      </c>
      <c r="C47" s="37" t="s">
        <v>350</v>
      </c>
      <c r="S47" s="150">
        <f t="shared" si="0"/>
        <v>0</v>
      </c>
      <c r="T47" s="150">
        <f t="shared" si="1"/>
        <v>0</v>
      </c>
    </row>
    <row r="48" spans="1:39" x14ac:dyDescent="0.3">
      <c r="A48" s="37" t="s">
        <v>709</v>
      </c>
      <c r="B48" s="37" t="s">
        <v>302</v>
      </c>
      <c r="C48" s="37" t="s">
        <v>350</v>
      </c>
      <c r="S48" s="150">
        <f t="shared" si="0"/>
        <v>0</v>
      </c>
      <c r="T48" s="150">
        <f t="shared" si="1"/>
        <v>0</v>
      </c>
      <c r="AA48" s="20" t="s">
        <v>1274</v>
      </c>
    </row>
    <row r="49" spans="1:35" x14ac:dyDescent="0.3">
      <c r="A49" s="37" t="s">
        <v>710</v>
      </c>
      <c r="B49" s="37" t="s">
        <v>303</v>
      </c>
      <c r="C49" s="37" t="s">
        <v>350</v>
      </c>
      <c r="D49" s="37" t="s">
        <v>768</v>
      </c>
      <c r="E49" s="37">
        <v>36</v>
      </c>
      <c r="F49" s="37" t="s">
        <v>773</v>
      </c>
      <c r="G49" s="37" t="s">
        <v>127</v>
      </c>
      <c r="S49" s="150">
        <f t="shared" si="0"/>
        <v>0</v>
      </c>
      <c r="T49" s="150">
        <f t="shared" si="1"/>
        <v>0</v>
      </c>
      <c r="U49" s="37" t="s">
        <v>791</v>
      </c>
      <c r="V49" s="21" t="s">
        <v>789</v>
      </c>
      <c r="AA49" s="178"/>
      <c r="AB49" s="39"/>
      <c r="AC49" s="39"/>
      <c r="AD49" s="39"/>
      <c r="AE49" s="39"/>
      <c r="AF49" s="39"/>
      <c r="AG49" s="39"/>
    </row>
    <row r="50" spans="1:35" x14ac:dyDescent="0.3">
      <c r="A50" s="37" t="s">
        <v>711</v>
      </c>
      <c r="B50" s="37" t="s">
        <v>306</v>
      </c>
      <c r="C50" s="37" t="s">
        <v>350</v>
      </c>
      <c r="D50" s="37" t="s">
        <v>768</v>
      </c>
      <c r="E50" s="37">
        <v>34</v>
      </c>
      <c r="F50" s="37" t="s">
        <v>773</v>
      </c>
      <c r="G50" s="37" t="s">
        <v>127</v>
      </c>
      <c r="M50" s="37" t="s">
        <v>783</v>
      </c>
      <c r="N50" s="37" t="s">
        <v>784</v>
      </c>
      <c r="S50" s="150">
        <f t="shared" si="0"/>
        <v>2</v>
      </c>
      <c r="T50" s="150">
        <f t="shared" si="1"/>
        <v>1</v>
      </c>
      <c r="U50" s="37" t="s">
        <v>789</v>
      </c>
      <c r="V50" s="21" t="s">
        <v>789</v>
      </c>
      <c r="AA50" s="39"/>
      <c r="AF50" s="194" t="s">
        <v>845</v>
      </c>
      <c r="AG50" s="192" t="s">
        <v>837</v>
      </c>
      <c r="AH50" s="194" t="s">
        <v>345</v>
      </c>
      <c r="AI50" s="192" t="s">
        <v>837</v>
      </c>
    </row>
    <row r="51" spans="1:35" x14ac:dyDescent="0.3">
      <c r="A51" s="37" t="s">
        <v>712</v>
      </c>
      <c r="B51" s="37" t="s">
        <v>309</v>
      </c>
      <c r="C51" s="37" t="s">
        <v>350</v>
      </c>
      <c r="D51" s="37" t="s">
        <v>768</v>
      </c>
      <c r="E51" s="37">
        <v>23</v>
      </c>
      <c r="F51" s="37" t="s">
        <v>773</v>
      </c>
      <c r="G51" s="37" t="s">
        <v>125</v>
      </c>
      <c r="M51" s="37" t="s">
        <v>783</v>
      </c>
      <c r="S51" s="150">
        <f t="shared" si="0"/>
        <v>1</v>
      </c>
      <c r="T51" s="150">
        <f t="shared" si="1"/>
        <v>1</v>
      </c>
      <c r="U51" s="37" t="s">
        <v>789</v>
      </c>
      <c r="V51" s="21" t="s">
        <v>789</v>
      </c>
      <c r="AA51" s="162"/>
      <c r="AE51" s="196" t="s">
        <v>1156</v>
      </c>
      <c r="AF51" s="195">
        <f>SUM($T$4:$T$544)</f>
        <v>194</v>
      </c>
      <c r="AG51" s="193">
        <f>AF51/AF53</f>
        <v>0.35859519408502771</v>
      </c>
      <c r="AH51" s="195">
        <f>SUM($T$165:$T$237)</f>
        <v>26</v>
      </c>
      <c r="AI51" s="193">
        <f>AH51/AH53</f>
        <v>0.35616438356164382</v>
      </c>
    </row>
    <row r="52" spans="1:35" x14ac:dyDescent="0.3">
      <c r="A52" s="37" t="s">
        <v>713</v>
      </c>
      <c r="B52" s="37" t="s">
        <v>309</v>
      </c>
      <c r="C52" s="37" t="s">
        <v>350</v>
      </c>
      <c r="D52" s="37" t="s">
        <v>769</v>
      </c>
      <c r="E52" s="37">
        <v>30</v>
      </c>
      <c r="F52" s="37" t="s">
        <v>773</v>
      </c>
      <c r="G52" s="37" t="s">
        <v>127</v>
      </c>
      <c r="S52" s="150">
        <f t="shared" si="0"/>
        <v>0</v>
      </c>
      <c r="T52" s="150">
        <f t="shared" si="1"/>
        <v>0</v>
      </c>
      <c r="U52" s="37" t="s">
        <v>790</v>
      </c>
      <c r="V52" s="21" t="s">
        <v>789</v>
      </c>
      <c r="AA52" s="162"/>
      <c r="AE52" s="196" t="s">
        <v>853</v>
      </c>
      <c r="AF52" s="195">
        <f>COUNTIF($T$4:$T$544, "0")</f>
        <v>347</v>
      </c>
      <c r="AG52" s="193">
        <f>AF52/AF53</f>
        <v>0.64140480591497229</v>
      </c>
      <c r="AH52" s="195">
        <f>COUNTIF($S$165:$S$237, "0")</f>
        <v>47</v>
      </c>
      <c r="AI52" s="193">
        <f>AH52/AH53</f>
        <v>0.64383561643835618</v>
      </c>
    </row>
    <row r="53" spans="1:35" x14ac:dyDescent="0.3">
      <c r="A53" s="37" t="s">
        <v>714</v>
      </c>
      <c r="B53" s="37" t="s">
        <v>309</v>
      </c>
      <c r="C53" s="37" t="s">
        <v>350</v>
      </c>
      <c r="D53" s="37" t="s">
        <v>768</v>
      </c>
      <c r="E53" s="37">
        <v>27</v>
      </c>
      <c r="F53" s="37" t="s">
        <v>773</v>
      </c>
      <c r="G53" s="37" t="s">
        <v>127</v>
      </c>
      <c r="L53" s="37" t="s">
        <v>782</v>
      </c>
      <c r="M53" s="37" t="s">
        <v>783</v>
      </c>
      <c r="N53" s="37" t="s">
        <v>784</v>
      </c>
      <c r="S53" s="150">
        <f t="shared" si="0"/>
        <v>3</v>
      </c>
      <c r="T53" s="150">
        <f t="shared" si="1"/>
        <v>1</v>
      </c>
      <c r="U53" s="37" t="s">
        <v>789</v>
      </c>
      <c r="V53" s="21" t="s">
        <v>789</v>
      </c>
      <c r="AF53" s="184">
        <f>SUM(AF51:AF52)</f>
        <v>541</v>
      </c>
      <c r="AG53" s="39"/>
      <c r="AH53" s="184">
        <f>SUM(AH51:AH52)</f>
        <v>73</v>
      </c>
      <c r="AI53" s="39"/>
    </row>
    <row r="54" spans="1:35" x14ac:dyDescent="0.3">
      <c r="A54" s="37" t="s">
        <v>715</v>
      </c>
      <c r="B54" s="37" t="s">
        <v>304</v>
      </c>
      <c r="C54" s="37" t="s">
        <v>350</v>
      </c>
      <c r="D54" s="37" t="s">
        <v>768</v>
      </c>
      <c r="E54" s="37">
        <v>28</v>
      </c>
      <c r="F54" s="37" t="s">
        <v>773</v>
      </c>
      <c r="G54" s="37" t="s">
        <v>125</v>
      </c>
      <c r="S54" s="150">
        <f t="shared" si="0"/>
        <v>0</v>
      </c>
      <c r="T54" s="150">
        <f t="shared" si="1"/>
        <v>0</v>
      </c>
      <c r="U54" s="37" t="s">
        <v>789</v>
      </c>
      <c r="V54" s="21" t="s">
        <v>789</v>
      </c>
      <c r="AE54" s="39"/>
      <c r="AF54" s="39"/>
      <c r="AG54" s="39"/>
    </row>
    <row r="55" spans="1:35" x14ac:dyDescent="0.3">
      <c r="A55" s="37" t="s">
        <v>716</v>
      </c>
      <c r="B55" s="37" t="s">
        <v>307</v>
      </c>
      <c r="C55" s="37" t="s">
        <v>350</v>
      </c>
      <c r="D55" s="37" t="s">
        <v>768</v>
      </c>
      <c r="E55" s="37">
        <v>39</v>
      </c>
      <c r="F55" s="37" t="s">
        <v>773</v>
      </c>
      <c r="G55" s="37" t="s">
        <v>126</v>
      </c>
      <c r="R55" s="37" t="s">
        <v>831</v>
      </c>
      <c r="S55" s="150">
        <f t="shared" si="0"/>
        <v>1</v>
      </c>
      <c r="T55" s="150">
        <f t="shared" si="1"/>
        <v>1</v>
      </c>
      <c r="U55" s="37" t="s">
        <v>789</v>
      </c>
      <c r="V55" s="21" t="s">
        <v>789</v>
      </c>
      <c r="AA55" s="39"/>
      <c r="AB55" s="39"/>
      <c r="AC55" s="39"/>
      <c r="AD55" s="39"/>
      <c r="AE55" s="39"/>
      <c r="AF55" s="39"/>
      <c r="AG55" s="39"/>
    </row>
    <row r="56" spans="1:35" x14ac:dyDescent="0.3">
      <c r="A56" s="37" t="s">
        <v>717</v>
      </c>
      <c r="B56" s="37" t="s">
        <v>308</v>
      </c>
      <c r="C56" s="37" t="s">
        <v>350</v>
      </c>
      <c r="D56" s="37" t="s">
        <v>768</v>
      </c>
      <c r="E56" s="37">
        <v>33</v>
      </c>
      <c r="F56" s="37" t="s">
        <v>773</v>
      </c>
      <c r="G56" s="37" t="s">
        <v>126</v>
      </c>
      <c r="M56" s="37" t="s">
        <v>783</v>
      </c>
      <c r="S56" s="150">
        <f t="shared" si="0"/>
        <v>1</v>
      </c>
      <c r="T56" s="150">
        <f t="shared" si="1"/>
        <v>1</v>
      </c>
      <c r="U56" s="37" t="s">
        <v>789</v>
      </c>
      <c r="V56" s="21" t="s">
        <v>789</v>
      </c>
      <c r="AF56" s="39"/>
      <c r="AG56" s="39"/>
    </row>
    <row r="57" spans="1:35" x14ac:dyDescent="0.3">
      <c r="A57" s="37" t="s">
        <v>718</v>
      </c>
      <c r="B57" s="37" t="s">
        <v>308</v>
      </c>
      <c r="C57" s="37" t="s">
        <v>350</v>
      </c>
      <c r="D57" s="37" t="s">
        <v>769</v>
      </c>
      <c r="E57" s="37">
        <v>33</v>
      </c>
      <c r="F57" s="37" t="s">
        <v>773</v>
      </c>
      <c r="G57" s="37" t="s">
        <v>127</v>
      </c>
      <c r="M57" s="37" t="s">
        <v>783</v>
      </c>
      <c r="N57" s="37" t="s">
        <v>784</v>
      </c>
      <c r="S57" s="150">
        <f t="shared" si="0"/>
        <v>2</v>
      </c>
      <c r="T57" s="150">
        <f t="shared" si="1"/>
        <v>1</v>
      </c>
      <c r="U57" s="37" t="s">
        <v>790</v>
      </c>
      <c r="V57" s="21" t="s">
        <v>789</v>
      </c>
      <c r="AA57" s="20" t="s">
        <v>1275</v>
      </c>
      <c r="AF57" s="39"/>
      <c r="AG57" s="39"/>
    </row>
    <row r="58" spans="1:35" x14ac:dyDescent="0.3">
      <c r="A58" s="37" t="s">
        <v>719</v>
      </c>
      <c r="B58" s="37" t="s">
        <v>310</v>
      </c>
      <c r="C58" s="37" t="s">
        <v>350</v>
      </c>
      <c r="D58" s="37" t="s">
        <v>768</v>
      </c>
      <c r="E58" s="37">
        <v>42</v>
      </c>
      <c r="F58" s="37" t="s">
        <v>773</v>
      </c>
      <c r="G58" s="37" t="s">
        <v>126</v>
      </c>
      <c r="M58" s="37" t="s">
        <v>783</v>
      </c>
      <c r="N58" s="37" t="s">
        <v>784</v>
      </c>
      <c r="S58" s="150">
        <f t="shared" si="0"/>
        <v>2</v>
      </c>
      <c r="T58" s="150">
        <f t="shared" si="1"/>
        <v>1</v>
      </c>
      <c r="U58" s="37" t="s">
        <v>789</v>
      </c>
      <c r="V58" s="21" t="s">
        <v>789</v>
      </c>
      <c r="AA58" s="178" t="s">
        <v>776</v>
      </c>
      <c r="AB58" s="39"/>
      <c r="AC58" s="39"/>
      <c r="AD58" s="39"/>
      <c r="AE58" s="39"/>
      <c r="AF58" s="39"/>
      <c r="AG58" s="39"/>
    </row>
    <row r="59" spans="1:35" x14ac:dyDescent="0.3">
      <c r="A59" s="37" t="s">
        <v>720</v>
      </c>
      <c r="B59" s="37" t="s">
        <v>311</v>
      </c>
      <c r="C59" s="37" t="s">
        <v>350</v>
      </c>
      <c r="D59" s="37" t="s">
        <v>769</v>
      </c>
      <c r="E59" s="37">
        <v>37</v>
      </c>
      <c r="F59" s="37" t="s">
        <v>773</v>
      </c>
      <c r="G59" s="37" t="s">
        <v>125</v>
      </c>
      <c r="S59" s="150">
        <f t="shared" si="0"/>
        <v>0</v>
      </c>
      <c r="T59" s="150">
        <f t="shared" si="1"/>
        <v>0</v>
      </c>
      <c r="U59" s="37" t="s">
        <v>790</v>
      </c>
      <c r="V59" s="21" t="s">
        <v>789</v>
      </c>
      <c r="AB59" s="184" t="s">
        <v>841</v>
      </c>
      <c r="AC59" s="39" t="s">
        <v>1159</v>
      </c>
      <c r="AD59" s="39" t="s">
        <v>1158</v>
      </c>
      <c r="AE59" s="39" t="s">
        <v>1157</v>
      </c>
      <c r="AF59" s="39"/>
      <c r="AG59" s="39"/>
    </row>
    <row r="60" spans="1:35" x14ac:dyDescent="0.3">
      <c r="A60" s="37" t="s">
        <v>721</v>
      </c>
      <c r="B60" s="37" t="s">
        <v>312</v>
      </c>
      <c r="C60" s="37" t="s">
        <v>350</v>
      </c>
      <c r="D60" s="37" t="s">
        <v>768</v>
      </c>
      <c r="E60" s="37">
        <v>32</v>
      </c>
      <c r="F60" s="37" t="s">
        <v>773</v>
      </c>
      <c r="G60" s="37" t="s">
        <v>127</v>
      </c>
      <c r="S60" s="150">
        <f t="shared" si="0"/>
        <v>0</v>
      </c>
      <c r="T60" s="150">
        <f t="shared" si="1"/>
        <v>0</v>
      </c>
      <c r="U60" s="37" t="s">
        <v>789</v>
      </c>
      <c r="V60" s="21" t="s">
        <v>789</v>
      </c>
      <c r="AB60" s="199" t="s">
        <v>778</v>
      </c>
      <c r="AC60" s="197">
        <f>COUNTA($H$4:$H$544)</f>
        <v>32</v>
      </c>
      <c r="AD60" s="198">
        <f t="shared" ref="AD60:AD70" si="3">AC60/$AC$71</f>
        <v>0.16494845360824742</v>
      </c>
      <c r="AE60" s="198">
        <f t="shared" ref="AE60:AE70" si="4">AC60/$AC$73</f>
        <v>5.9149722735674676E-2</v>
      </c>
      <c r="AF60" s="39"/>
      <c r="AG60" s="39"/>
    </row>
    <row r="61" spans="1:35" x14ac:dyDescent="0.3">
      <c r="A61" s="37" t="s">
        <v>722</v>
      </c>
      <c r="B61" s="37" t="s">
        <v>313</v>
      </c>
      <c r="C61" s="37" t="s">
        <v>350</v>
      </c>
      <c r="D61" s="37" t="s">
        <v>769</v>
      </c>
      <c r="E61" s="37">
        <v>72</v>
      </c>
      <c r="F61" s="37" t="s">
        <v>773</v>
      </c>
      <c r="G61" s="37" t="s">
        <v>127</v>
      </c>
      <c r="H61" s="37" t="s">
        <v>778</v>
      </c>
      <c r="S61" s="150">
        <f t="shared" si="0"/>
        <v>1</v>
      </c>
      <c r="T61" s="150">
        <f t="shared" si="1"/>
        <v>1</v>
      </c>
      <c r="U61" s="37" t="s">
        <v>790</v>
      </c>
      <c r="V61" s="21" t="s">
        <v>789</v>
      </c>
      <c r="AB61" s="199" t="s">
        <v>779</v>
      </c>
      <c r="AC61" s="197">
        <f>COUNTA($I$4:$I$544)</f>
        <v>25</v>
      </c>
      <c r="AD61" s="198">
        <f t="shared" si="3"/>
        <v>0.12886597938144329</v>
      </c>
      <c r="AE61" s="198">
        <f t="shared" si="4"/>
        <v>4.6210720887245843E-2</v>
      </c>
      <c r="AF61" s="39"/>
      <c r="AG61" s="39"/>
    </row>
    <row r="62" spans="1:35" x14ac:dyDescent="0.3">
      <c r="A62" s="37" t="s">
        <v>723</v>
      </c>
      <c r="B62" s="37" t="s">
        <v>313</v>
      </c>
      <c r="C62" s="37" t="s">
        <v>350</v>
      </c>
      <c r="D62" s="37" t="s">
        <v>768</v>
      </c>
      <c r="F62" s="37" t="s">
        <v>774</v>
      </c>
      <c r="G62" s="37" t="s">
        <v>127</v>
      </c>
      <c r="R62" s="37" t="s">
        <v>832</v>
      </c>
      <c r="S62" s="150">
        <f t="shared" si="0"/>
        <v>1</v>
      </c>
      <c r="T62" s="150">
        <f t="shared" si="1"/>
        <v>1</v>
      </c>
      <c r="U62" s="37" t="s">
        <v>789</v>
      </c>
      <c r="V62" s="21" t="s">
        <v>789</v>
      </c>
      <c r="AB62" s="199" t="s">
        <v>780</v>
      </c>
      <c r="AC62" s="197">
        <f>COUNTA($J$4:$J$544)</f>
        <v>3</v>
      </c>
      <c r="AD62" s="198">
        <f t="shared" si="3"/>
        <v>1.5463917525773196E-2</v>
      </c>
      <c r="AE62" s="198">
        <f t="shared" si="4"/>
        <v>5.5452865064695009E-3</v>
      </c>
      <c r="AF62" s="39"/>
      <c r="AG62" s="39"/>
    </row>
    <row r="63" spans="1:35" x14ac:dyDescent="0.3">
      <c r="A63" s="37" t="s">
        <v>724</v>
      </c>
      <c r="B63" s="37" t="s">
        <v>314</v>
      </c>
      <c r="C63" s="37" t="s">
        <v>350</v>
      </c>
      <c r="D63" s="37" t="s">
        <v>769</v>
      </c>
      <c r="E63" s="37">
        <v>33</v>
      </c>
      <c r="F63" s="37" t="s">
        <v>773</v>
      </c>
      <c r="G63" s="37" t="s">
        <v>127</v>
      </c>
      <c r="S63" s="150">
        <f t="shared" si="0"/>
        <v>0</v>
      </c>
      <c r="T63" s="150">
        <f t="shared" si="1"/>
        <v>0</v>
      </c>
      <c r="U63" s="37" t="s">
        <v>790</v>
      </c>
      <c r="V63" s="21" t="s">
        <v>789</v>
      </c>
      <c r="Z63" s="178"/>
      <c r="AB63" s="199" t="s">
        <v>781</v>
      </c>
      <c r="AC63" s="197">
        <f>COUNTA($K$4:$K$544)</f>
        <v>9</v>
      </c>
      <c r="AD63" s="198">
        <f t="shared" si="3"/>
        <v>4.6391752577319589E-2</v>
      </c>
      <c r="AE63" s="198">
        <f t="shared" si="4"/>
        <v>1.6635859519408502E-2</v>
      </c>
      <c r="AF63" s="39"/>
      <c r="AG63" s="39"/>
    </row>
    <row r="64" spans="1:35" x14ac:dyDescent="0.3">
      <c r="A64" s="37" t="s">
        <v>725</v>
      </c>
      <c r="B64" s="37" t="s">
        <v>314</v>
      </c>
      <c r="C64" s="37" t="s">
        <v>350</v>
      </c>
      <c r="D64" s="37" t="s">
        <v>768</v>
      </c>
      <c r="E64" s="37">
        <v>34</v>
      </c>
      <c r="F64" s="37" t="s">
        <v>773</v>
      </c>
      <c r="G64" s="37" t="s">
        <v>127</v>
      </c>
      <c r="S64" s="150">
        <f t="shared" si="0"/>
        <v>0</v>
      </c>
      <c r="T64" s="150">
        <f t="shared" si="1"/>
        <v>0</v>
      </c>
      <c r="U64" s="37" t="s">
        <v>789</v>
      </c>
      <c r="V64" s="21" t="s">
        <v>789</v>
      </c>
      <c r="Z64" s="184"/>
      <c r="AB64" s="199" t="s">
        <v>782</v>
      </c>
      <c r="AC64" s="197">
        <f>COUNTA($L$4:$L$544)</f>
        <v>33</v>
      </c>
      <c r="AD64" s="198">
        <f t="shared" si="3"/>
        <v>0.17010309278350516</v>
      </c>
      <c r="AE64" s="198">
        <f t="shared" si="4"/>
        <v>6.0998151571164512E-2</v>
      </c>
      <c r="AF64" s="39"/>
      <c r="AG64" s="39"/>
    </row>
    <row r="65" spans="1:33" x14ac:dyDescent="0.3">
      <c r="A65" s="37" t="s">
        <v>726</v>
      </c>
      <c r="B65" s="37" t="s">
        <v>315</v>
      </c>
      <c r="C65" s="37" t="s">
        <v>350</v>
      </c>
      <c r="D65" s="37" t="s">
        <v>769</v>
      </c>
      <c r="E65" s="37">
        <v>41</v>
      </c>
      <c r="F65" s="37" t="s">
        <v>773</v>
      </c>
      <c r="G65" s="37" t="s">
        <v>127</v>
      </c>
      <c r="M65" s="37" t="s">
        <v>783</v>
      </c>
      <c r="S65" s="150">
        <f t="shared" si="0"/>
        <v>1</v>
      </c>
      <c r="T65" s="150">
        <f t="shared" si="1"/>
        <v>1</v>
      </c>
      <c r="U65" s="37" t="s">
        <v>790</v>
      </c>
      <c r="V65" s="21" t="s">
        <v>789</v>
      </c>
      <c r="AB65" s="199" t="s">
        <v>783</v>
      </c>
      <c r="AC65" s="197">
        <f>COUNTA($M$4:$M$544)</f>
        <v>105</v>
      </c>
      <c r="AD65" s="198">
        <f t="shared" si="3"/>
        <v>0.54123711340206182</v>
      </c>
      <c r="AE65" s="198">
        <f t="shared" si="4"/>
        <v>0.19408502772643252</v>
      </c>
      <c r="AF65" s="39"/>
      <c r="AG65" s="39"/>
    </row>
    <row r="66" spans="1:33" x14ac:dyDescent="0.3">
      <c r="A66" s="37" t="s">
        <v>727</v>
      </c>
      <c r="B66" s="37" t="s">
        <v>316</v>
      </c>
      <c r="C66" s="37" t="s">
        <v>350</v>
      </c>
      <c r="D66" s="37" t="s">
        <v>769</v>
      </c>
      <c r="E66" s="37">
        <v>29</v>
      </c>
      <c r="F66" s="37" t="s">
        <v>773</v>
      </c>
      <c r="G66" s="37" t="s">
        <v>127</v>
      </c>
      <c r="M66" s="37" t="s">
        <v>783</v>
      </c>
      <c r="S66" s="150">
        <f t="shared" si="0"/>
        <v>1</v>
      </c>
      <c r="T66" s="150">
        <f t="shared" si="1"/>
        <v>1</v>
      </c>
      <c r="U66" s="37" t="s">
        <v>790</v>
      </c>
      <c r="V66" s="21" t="s">
        <v>789</v>
      </c>
      <c r="AB66" s="199" t="s">
        <v>784</v>
      </c>
      <c r="AC66" s="197">
        <f>COUNTA($N$4:$N$544)</f>
        <v>51</v>
      </c>
      <c r="AD66" s="198">
        <f t="shared" si="3"/>
        <v>0.26288659793814434</v>
      </c>
      <c r="AE66" s="198">
        <f t="shared" si="4"/>
        <v>9.4269870609981515E-2</v>
      </c>
      <c r="AF66" s="39"/>
      <c r="AG66" s="39"/>
    </row>
    <row r="67" spans="1:33" x14ac:dyDescent="0.3">
      <c r="A67" s="37" t="s">
        <v>728</v>
      </c>
      <c r="B67" s="37" t="s">
        <v>317</v>
      </c>
      <c r="C67" s="37" t="s">
        <v>350</v>
      </c>
      <c r="D67" s="37" t="s">
        <v>769</v>
      </c>
      <c r="E67" s="37">
        <v>58</v>
      </c>
      <c r="F67" s="37" t="s">
        <v>773</v>
      </c>
      <c r="G67" s="37" t="s">
        <v>127</v>
      </c>
      <c r="R67" s="37" t="s">
        <v>829</v>
      </c>
      <c r="S67" s="150">
        <f t="shared" si="0"/>
        <v>1</v>
      </c>
      <c r="T67" s="150">
        <f t="shared" si="1"/>
        <v>1</v>
      </c>
      <c r="U67" s="37" t="s">
        <v>790</v>
      </c>
      <c r="V67" s="21" t="s">
        <v>789</v>
      </c>
      <c r="Z67" s="178"/>
      <c r="AB67" s="199" t="s">
        <v>785</v>
      </c>
      <c r="AC67" s="197">
        <f>COUNTA($O$4:$O$544)</f>
        <v>2</v>
      </c>
      <c r="AD67" s="198">
        <f t="shared" si="3"/>
        <v>1.0309278350515464E-2</v>
      </c>
      <c r="AE67" s="198">
        <f t="shared" si="4"/>
        <v>3.6968576709796672E-3</v>
      </c>
      <c r="AF67" s="39"/>
      <c r="AG67" s="39"/>
    </row>
    <row r="68" spans="1:33" x14ac:dyDescent="0.3">
      <c r="A68" s="37" t="s">
        <v>729</v>
      </c>
      <c r="B68" s="37" t="s">
        <v>317</v>
      </c>
      <c r="C68" s="37" t="s">
        <v>350</v>
      </c>
      <c r="D68" s="37" t="s">
        <v>768</v>
      </c>
      <c r="E68" s="37">
        <v>52</v>
      </c>
      <c r="F68" s="37" t="s">
        <v>773</v>
      </c>
      <c r="G68" s="37" t="s">
        <v>127</v>
      </c>
      <c r="H68" s="37" t="s">
        <v>778</v>
      </c>
      <c r="M68" s="37" t="s">
        <v>783</v>
      </c>
      <c r="R68" s="37" t="s">
        <v>833</v>
      </c>
      <c r="S68" s="150">
        <f t="shared" ref="S68:S131" si="5">COUNTA(H68:R68)</f>
        <v>3</v>
      </c>
      <c r="T68" s="150">
        <f t="shared" ref="T68:T131" si="6">COUNTIF(S68,"&gt;0")</f>
        <v>1</v>
      </c>
      <c r="U68" s="37" t="s">
        <v>789</v>
      </c>
      <c r="V68" s="21" t="s">
        <v>789</v>
      </c>
      <c r="Z68" s="178"/>
      <c r="AB68" s="199" t="s">
        <v>786</v>
      </c>
      <c r="AC68" s="197">
        <f>COUNTA($P$4:$P$544)</f>
        <v>5</v>
      </c>
      <c r="AD68" s="198">
        <f t="shared" si="3"/>
        <v>2.5773195876288658E-2</v>
      </c>
      <c r="AE68" s="198">
        <f t="shared" si="4"/>
        <v>9.242144177449169E-3</v>
      </c>
      <c r="AF68" s="39"/>
      <c r="AG68" s="39"/>
    </row>
    <row r="69" spans="1:33" x14ac:dyDescent="0.3">
      <c r="A69" s="37" t="s">
        <v>730</v>
      </c>
      <c r="B69" s="37" t="s">
        <v>318</v>
      </c>
      <c r="C69" s="37" t="s">
        <v>350</v>
      </c>
      <c r="D69" s="37" t="s">
        <v>769</v>
      </c>
      <c r="E69" s="37">
        <v>39</v>
      </c>
      <c r="F69" s="37" t="s">
        <v>773</v>
      </c>
      <c r="G69" s="37" t="s">
        <v>127</v>
      </c>
      <c r="M69" s="37" t="s">
        <v>783</v>
      </c>
      <c r="N69" s="37" t="s">
        <v>784</v>
      </c>
      <c r="S69" s="150">
        <f t="shared" si="5"/>
        <v>2</v>
      </c>
      <c r="T69" s="150">
        <f t="shared" si="6"/>
        <v>1</v>
      </c>
      <c r="U69" s="37" t="s">
        <v>790</v>
      </c>
      <c r="V69" s="21" t="s">
        <v>789</v>
      </c>
      <c r="AB69" s="199" t="s">
        <v>787</v>
      </c>
      <c r="AC69" s="197">
        <f>COUNTA($Q$4:$Q$544)</f>
        <v>5</v>
      </c>
      <c r="AD69" s="198">
        <f t="shared" si="3"/>
        <v>2.5773195876288658E-2</v>
      </c>
      <c r="AE69" s="198">
        <f t="shared" si="4"/>
        <v>9.242144177449169E-3</v>
      </c>
      <c r="AF69" s="39"/>
      <c r="AG69" s="39"/>
    </row>
    <row r="70" spans="1:33" x14ac:dyDescent="0.3">
      <c r="A70" s="37" t="s">
        <v>731</v>
      </c>
      <c r="B70" s="37" t="s">
        <v>319</v>
      </c>
      <c r="C70" s="37" t="s">
        <v>350</v>
      </c>
      <c r="D70" s="37" t="s">
        <v>768</v>
      </c>
      <c r="E70" s="37">
        <v>29</v>
      </c>
      <c r="F70" s="37" t="s">
        <v>773</v>
      </c>
      <c r="G70" s="37" t="s">
        <v>127</v>
      </c>
      <c r="S70" s="150">
        <f t="shared" si="5"/>
        <v>0</v>
      </c>
      <c r="T70" s="150">
        <f t="shared" si="6"/>
        <v>0</v>
      </c>
      <c r="U70" s="37" t="s">
        <v>789</v>
      </c>
      <c r="V70" s="21" t="s">
        <v>789</v>
      </c>
      <c r="AB70" s="199" t="s">
        <v>788</v>
      </c>
      <c r="AC70" s="197">
        <f>COUNTA($R$4:$R$544)</f>
        <v>45</v>
      </c>
      <c r="AD70" s="198">
        <f t="shared" si="3"/>
        <v>0.23195876288659795</v>
      </c>
      <c r="AE70" s="198">
        <f t="shared" si="4"/>
        <v>8.3179297597042512E-2</v>
      </c>
      <c r="AF70" s="39"/>
      <c r="AG70" s="39"/>
    </row>
    <row r="71" spans="1:33" x14ac:dyDescent="0.3">
      <c r="A71" s="37" t="s">
        <v>732</v>
      </c>
      <c r="B71" s="37" t="s">
        <v>319</v>
      </c>
      <c r="C71" s="37" t="s">
        <v>350</v>
      </c>
      <c r="D71" s="37" t="s">
        <v>769</v>
      </c>
      <c r="E71" s="37">
        <v>27</v>
      </c>
      <c r="F71" s="37" t="s">
        <v>773</v>
      </c>
      <c r="G71" s="37" t="s">
        <v>125</v>
      </c>
      <c r="M71" s="37" t="s">
        <v>783</v>
      </c>
      <c r="N71" s="37" t="s">
        <v>784</v>
      </c>
      <c r="S71" s="150">
        <f t="shared" si="5"/>
        <v>2</v>
      </c>
      <c r="T71" s="150">
        <f t="shared" si="6"/>
        <v>1</v>
      </c>
      <c r="U71" s="37" t="s">
        <v>790</v>
      </c>
      <c r="V71" s="21" t="s">
        <v>789</v>
      </c>
      <c r="AA71" s="178"/>
      <c r="AB71" s="178" t="s">
        <v>839</v>
      </c>
      <c r="AC71" s="178">
        <v>194</v>
      </c>
      <c r="AD71" s="180"/>
      <c r="AE71" s="180"/>
      <c r="AF71" s="39"/>
      <c r="AG71" s="39"/>
    </row>
    <row r="72" spans="1:33" x14ac:dyDescent="0.3">
      <c r="A72" s="37" t="s">
        <v>733</v>
      </c>
      <c r="B72" s="37" t="s">
        <v>305</v>
      </c>
      <c r="C72" s="37" t="s">
        <v>350</v>
      </c>
      <c r="D72" s="37" t="s">
        <v>768</v>
      </c>
      <c r="E72" s="37">
        <v>32</v>
      </c>
      <c r="F72" s="37" t="s">
        <v>773</v>
      </c>
      <c r="G72" s="37" t="s">
        <v>127</v>
      </c>
      <c r="S72" s="150">
        <f t="shared" si="5"/>
        <v>0</v>
      </c>
      <c r="T72" s="150">
        <f t="shared" si="6"/>
        <v>0</v>
      </c>
      <c r="U72" s="37" t="s">
        <v>789</v>
      </c>
      <c r="V72" s="21" t="s">
        <v>789</v>
      </c>
      <c r="AA72" s="178"/>
      <c r="AB72" s="178" t="s">
        <v>840</v>
      </c>
      <c r="AC72" s="178">
        <v>347</v>
      </c>
      <c r="AD72" s="39"/>
      <c r="AE72" s="39"/>
      <c r="AF72" s="39"/>
      <c r="AG72" s="39"/>
    </row>
    <row r="73" spans="1:33" x14ac:dyDescent="0.3">
      <c r="A73" s="37" t="s">
        <v>734</v>
      </c>
      <c r="B73" s="37" t="s">
        <v>320</v>
      </c>
      <c r="C73" s="37" t="s">
        <v>350</v>
      </c>
      <c r="D73" s="37" t="s">
        <v>768</v>
      </c>
      <c r="E73" s="37">
        <v>29</v>
      </c>
      <c r="F73" s="37" t="s">
        <v>773</v>
      </c>
      <c r="G73" s="37" t="s">
        <v>125</v>
      </c>
      <c r="I73" s="37" t="s">
        <v>779</v>
      </c>
      <c r="M73" s="37" t="s">
        <v>783</v>
      </c>
      <c r="N73" s="37" t="s">
        <v>784</v>
      </c>
      <c r="S73" s="150">
        <f t="shared" si="5"/>
        <v>3</v>
      </c>
      <c r="T73" s="150">
        <f t="shared" si="6"/>
        <v>1</v>
      </c>
      <c r="U73" s="37" t="s">
        <v>789</v>
      </c>
      <c r="V73" s="21" t="s">
        <v>789</v>
      </c>
      <c r="AA73" s="39"/>
      <c r="AB73" s="39"/>
      <c r="AC73" s="39">
        <f>SUM(AC71:AC72)</f>
        <v>541</v>
      </c>
      <c r="AD73" s="39"/>
      <c r="AE73" s="39"/>
      <c r="AG73" s="39"/>
    </row>
    <row r="74" spans="1:33" x14ac:dyDescent="0.3">
      <c r="A74" s="37" t="s">
        <v>735</v>
      </c>
      <c r="B74" s="37" t="s">
        <v>321</v>
      </c>
      <c r="C74" s="37" t="s">
        <v>350</v>
      </c>
      <c r="D74" s="37" t="s">
        <v>769</v>
      </c>
      <c r="E74" s="37">
        <v>38</v>
      </c>
      <c r="F74" s="37" t="s">
        <v>774</v>
      </c>
      <c r="G74" s="37" t="s">
        <v>126</v>
      </c>
      <c r="S74" s="150">
        <f t="shared" si="5"/>
        <v>0</v>
      </c>
      <c r="T74" s="150">
        <f t="shared" si="6"/>
        <v>0</v>
      </c>
      <c r="U74" s="37" t="s">
        <v>790</v>
      </c>
      <c r="V74" s="21" t="s">
        <v>789</v>
      </c>
      <c r="AA74" s="39"/>
      <c r="AB74" s="39"/>
      <c r="AC74" s="39"/>
      <c r="AD74" s="39"/>
      <c r="AE74" s="39"/>
      <c r="AG74" s="39"/>
    </row>
    <row r="75" spans="1:33" x14ac:dyDescent="0.3">
      <c r="A75" s="37" t="s">
        <v>736</v>
      </c>
      <c r="B75" s="37" t="s">
        <v>322</v>
      </c>
      <c r="C75" s="37" t="s">
        <v>350</v>
      </c>
      <c r="D75" s="37" t="s">
        <v>769</v>
      </c>
      <c r="E75" s="37">
        <v>58</v>
      </c>
      <c r="F75" s="37" t="s">
        <v>773</v>
      </c>
      <c r="G75" s="37" t="s">
        <v>125</v>
      </c>
      <c r="M75" s="37" t="s">
        <v>783</v>
      </c>
      <c r="N75" s="37" t="s">
        <v>784</v>
      </c>
      <c r="S75" s="150">
        <f t="shared" si="5"/>
        <v>2</v>
      </c>
      <c r="T75" s="150">
        <f t="shared" si="6"/>
        <v>1</v>
      </c>
      <c r="U75" s="37" t="s">
        <v>790</v>
      </c>
      <c r="V75" s="21" t="s">
        <v>789</v>
      </c>
      <c r="Z75" s="178"/>
      <c r="AA75" s="20" t="s">
        <v>1165</v>
      </c>
      <c r="AG75" s="39"/>
    </row>
    <row r="76" spans="1:33" x14ac:dyDescent="0.3">
      <c r="A76" s="37" t="s">
        <v>737</v>
      </c>
      <c r="B76" s="37" t="s">
        <v>322</v>
      </c>
      <c r="C76" s="37" t="s">
        <v>350</v>
      </c>
      <c r="D76" s="37" t="s">
        <v>768</v>
      </c>
      <c r="E76" s="37">
        <v>54</v>
      </c>
      <c r="F76" s="37" t="s">
        <v>773</v>
      </c>
      <c r="G76" s="37" t="s">
        <v>125</v>
      </c>
      <c r="M76" s="37" t="s">
        <v>783</v>
      </c>
      <c r="N76" s="37" t="s">
        <v>784</v>
      </c>
      <c r="S76" s="150">
        <f t="shared" si="5"/>
        <v>2</v>
      </c>
      <c r="T76" s="150">
        <f t="shared" si="6"/>
        <v>1</v>
      </c>
      <c r="U76" s="37" t="s">
        <v>789</v>
      </c>
      <c r="V76" s="21" t="s">
        <v>789</v>
      </c>
      <c r="Z76" s="178"/>
      <c r="AA76" s="178" t="s">
        <v>777</v>
      </c>
      <c r="AB76" s="39"/>
      <c r="AC76" s="39"/>
      <c r="AD76" s="39"/>
      <c r="AE76" s="39"/>
      <c r="AF76" s="39"/>
      <c r="AG76" s="39"/>
    </row>
    <row r="77" spans="1:33" x14ac:dyDescent="0.3">
      <c r="A77" s="37" t="s">
        <v>738</v>
      </c>
      <c r="B77" s="37" t="s">
        <v>321</v>
      </c>
      <c r="C77" s="37" t="s">
        <v>350</v>
      </c>
      <c r="D77" s="37" t="s">
        <v>768</v>
      </c>
      <c r="E77" s="37">
        <v>30</v>
      </c>
      <c r="F77" s="37" t="s">
        <v>773</v>
      </c>
      <c r="G77" s="37" t="s">
        <v>125</v>
      </c>
      <c r="R77" s="37" t="s">
        <v>833</v>
      </c>
      <c r="S77" s="150">
        <f t="shared" si="5"/>
        <v>1</v>
      </c>
      <c r="T77" s="150">
        <f t="shared" si="6"/>
        <v>1</v>
      </c>
      <c r="U77" s="37" t="s">
        <v>789</v>
      </c>
      <c r="V77" s="21" t="s">
        <v>789</v>
      </c>
      <c r="AA77" s="184" t="s">
        <v>841</v>
      </c>
      <c r="AB77" s="194" t="s">
        <v>845</v>
      </c>
      <c r="AC77" s="195" t="s">
        <v>837</v>
      </c>
      <c r="AD77" s="194" t="s">
        <v>345</v>
      </c>
      <c r="AE77" s="195" t="s">
        <v>837</v>
      </c>
      <c r="AF77" s="39"/>
      <c r="AG77" s="39"/>
    </row>
    <row r="78" spans="1:33" x14ac:dyDescent="0.3">
      <c r="A78" s="37" t="s">
        <v>739</v>
      </c>
      <c r="B78" s="37" t="s">
        <v>323</v>
      </c>
      <c r="C78" s="37" t="s">
        <v>350</v>
      </c>
      <c r="D78" s="37" t="s">
        <v>769</v>
      </c>
      <c r="E78" s="37">
        <v>71</v>
      </c>
      <c r="F78" s="37" t="s">
        <v>773</v>
      </c>
      <c r="G78" s="37" t="s">
        <v>125</v>
      </c>
      <c r="R78" s="37" t="s">
        <v>834</v>
      </c>
      <c r="S78" s="150">
        <f t="shared" si="5"/>
        <v>1</v>
      </c>
      <c r="T78" s="150">
        <f t="shared" si="6"/>
        <v>1</v>
      </c>
      <c r="U78" s="37" t="s">
        <v>790</v>
      </c>
      <c r="V78" s="21" t="s">
        <v>789</v>
      </c>
      <c r="AA78" s="39" t="s">
        <v>791</v>
      </c>
      <c r="AB78" s="195">
        <f>COUNTIF($U$4:$U$544, "yes")</f>
        <v>6</v>
      </c>
      <c r="AC78" s="193">
        <f>AB78/$AB$81</f>
        <v>1.3636363636363636E-2</v>
      </c>
      <c r="AD78" s="195">
        <f>COUNTIF($U$165:$U$237, "yes")</f>
        <v>1</v>
      </c>
      <c r="AE78" s="193">
        <f>AD78/$AD$81</f>
        <v>1.3888888888888888E-2</v>
      </c>
      <c r="AF78" s="39"/>
      <c r="AG78" s="39"/>
    </row>
    <row r="79" spans="1:33" x14ac:dyDescent="0.3">
      <c r="A79" s="37" t="s">
        <v>740</v>
      </c>
      <c r="B79" s="37" t="s">
        <v>324</v>
      </c>
      <c r="C79" s="37" t="s">
        <v>350</v>
      </c>
      <c r="D79" s="37" t="s">
        <v>769</v>
      </c>
      <c r="E79" s="37">
        <v>33</v>
      </c>
      <c r="F79" s="37" t="s">
        <v>773</v>
      </c>
      <c r="G79" s="37" t="s">
        <v>126</v>
      </c>
      <c r="S79" s="150">
        <f t="shared" si="5"/>
        <v>0</v>
      </c>
      <c r="T79" s="150">
        <f t="shared" si="6"/>
        <v>0</v>
      </c>
      <c r="U79" s="37" t="s">
        <v>790</v>
      </c>
      <c r="V79" s="21" t="s">
        <v>789</v>
      </c>
      <c r="AA79" s="39" t="s">
        <v>789</v>
      </c>
      <c r="AB79" s="195">
        <f>COUNTIF($U$4:$U$544, "no")</f>
        <v>248</v>
      </c>
      <c r="AC79" s="193">
        <f>AB79/$AB$81</f>
        <v>0.5636363636363636</v>
      </c>
      <c r="AD79" s="195">
        <f>COUNTIF($U$165:$U$237, "no")</f>
        <v>33</v>
      </c>
      <c r="AE79" s="193">
        <f>AD79/$AD$81</f>
        <v>0.45833333333333331</v>
      </c>
      <c r="AF79" s="39"/>
      <c r="AG79" s="39"/>
    </row>
    <row r="80" spans="1:33" x14ac:dyDescent="0.3">
      <c r="A80" s="37" t="s">
        <v>741</v>
      </c>
      <c r="B80" s="37" t="s">
        <v>325</v>
      </c>
      <c r="C80" s="37" t="s">
        <v>350</v>
      </c>
      <c r="D80" s="37" t="s">
        <v>768</v>
      </c>
      <c r="E80" s="37">
        <v>24</v>
      </c>
      <c r="F80" s="37" t="s">
        <v>773</v>
      </c>
      <c r="G80" s="37" t="s">
        <v>126</v>
      </c>
      <c r="M80" s="37" t="s">
        <v>783</v>
      </c>
      <c r="N80" s="37" t="s">
        <v>784</v>
      </c>
      <c r="S80" s="150">
        <f t="shared" si="5"/>
        <v>2</v>
      </c>
      <c r="T80" s="150">
        <f t="shared" si="6"/>
        <v>1</v>
      </c>
      <c r="U80" s="37" t="s">
        <v>789</v>
      </c>
      <c r="V80" s="21" t="s">
        <v>789</v>
      </c>
      <c r="AA80" s="39" t="s">
        <v>790</v>
      </c>
      <c r="AB80" s="195">
        <f>COUNTIF($U$4:$U$544, "N/A")</f>
        <v>186</v>
      </c>
      <c r="AC80" s="193">
        <f>AB80/$AB$81</f>
        <v>0.42272727272727273</v>
      </c>
      <c r="AD80" s="195">
        <f>COUNTIF($U$165:$U$237, "N/A")</f>
        <v>38</v>
      </c>
      <c r="AE80" s="193">
        <f>AD80/$AD$81</f>
        <v>0.52777777777777779</v>
      </c>
      <c r="AF80" s="39"/>
      <c r="AG80" s="39"/>
    </row>
    <row r="81" spans="1:38" x14ac:dyDescent="0.3">
      <c r="A81" s="37" t="s">
        <v>742</v>
      </c>
      <c r="B81" s="37" t="s">
        <v>326</v>
      </c>
      <c r="C81" s="37" t="s">
        <v>350</v>
      </c>
      <c r="D81" s="37" t="s">
        <v>769</v>
      </c>
      <c r="E81" s="37">
        <v>42</v>
      </c>
      <c r="F81" s="37" t="s">
        <v>773</v>
      </c>
      <c r="G81" s="37" t="s">
        <v>126</v>
      </c>
      <c r="S81" s="150">
        <f t="shared" si="5"/>
        <v>0</v>
      </c>
      <c r="T81" s="150">
        <f t="shared" si="6"/>
        <v>0</v>
      </c>
      <c r="U81" s="37" t="s">
        <v>790</v>
      </c>
      <c r="V81" s="21" t="s">
        <v>1203</v>
      </c>
      <c r="W81" s="21" t="s">
        <v>1204</v>
      </c>
      <c r="AA81" s="178"/>
      <c r="AB81" s="39">
        <f>SUM(AB78:AB80)</f>
        <v>440</v>
      </c>
      <c r="AC81" s="179">
        <f>AB81/$AB$81</f>
        <v>1</v>
      </c>
      <c r="AD81" s="39">
        <f>SUM(AD78:AD80)</f>
        <v>72</v>
      </c>
      <c r="AE81" s="179">
        <f>AD81/$AD$81</f>
        <v>1</v>
      </c>
      <c r="AF81" s="39"/>
      <c r="AG81" s="39"/>
    </row>
    <row r="82" spans="1:38" x14ac:dyDescent="0.3">
      <c r="A82" s="37" t="s">
        <v>743</v>
      </c>
      <c r="B82" s="37" t="s">
        <v>327</v>
      </c>
      <c r="C82" s="37" t="s">
        <v>350</v>
      </c>
      <c r="D82" s="37" t="s">
        <v>769</v>
      </c>
      <c r="E82" s="37">
        <v>23</v>
      </c>
      <c r="F82" s="37" t="s">
        <v>773</v>
      </c>
      <c r="G82" s="37" t="s">
        <v>125</v>
      </c>
      <c r="L82" s="37" t="s">
        <v>782</v>
      </c>
      <c r="M82" s="37" t="s">
        <v>783</v>
      </c>
      <c r="N82" s="37" t="s">
        <v>784</v>
      </c>
      <c r="S82" s="150">
        <f t="shared" si="5"/>
        <v>3</v>
      </c>
      <c r="T82" s="150">
        <f t="shared" si="6"/>
        <v>1</v>
      </c>
      <c r="U82" s="37" t="s">
        <v>790</v>
      </c>
      <c r="V82" s="21" t="s">
        <v>789</v>
      </c>
      <c r="AG82" s="39"/>
    </row>
    <row r="83" spans="1:38" x14ac:dyDescent="0.3">
      <c r="A83" s="37" t="s">
        <v>744</v>
      </c>
      <c r="B83" s="37" t="s">
        <v>329</v>
      </c>
      <c r="C83" s="37" t="s">
        <v>350</v>
      </c>
      <c r="D83" s="37" t="s">
        <v>768</v>
      </c>
      <c r="E83" s="37">
        <v>32</v>
      </c>
      <c r="F83" s="37" t="s">
        <v>773</v>
      </c>
      <c r="G83" s="37" t="s">
        <v>125</v>
      </c>
      <c r="S83" s="150">
        <f t="shared" si="5"/>
        <v>0</v>
      </c>
      <c r="T83" s="150">
        <f t="shared" si="6"/>
        <v>0</v>
      </c>
      <c r="U83" s="37" t="s">
        <v>789</v>
      </c>
      <c r="V83" s="21" t="s">
        <v>789</v>
      </c>
    </row>
    <row r="84" spans="1:38" x14ac:dyDescent="0.3">
      <c r="A84" s="37" t="s">
        <v>745</v>
      </c>
      <c r="B84" s="37" t="s">
        <v>328</v>
      </c>
      <c r="C84" s="37" t="s">
        <v>350</v>
      </c>
      <c r="D84" s="37" t="s">
        <v>769</v>
      </c>
      <c r="E84" s="37">
        <v>31</v>
      </c>
      <c r="F84" s="37" t="s">
        <v>773</v>
      </c>
      <c r="G84" s="37" t="s">
        <v>126</v>
      </c>
      <c r="S84" s="150">
        <f t="shared" si="5"/>
        <v>0</v>
      </c>
      <c r="T84" s="150">
        <f t="shared" si="6"/>
        <v>0</v>
      </c>
      <c r="U84" s="37" t="s">
        <v>790</v>
      </c>
      <c r="V84" s="21" t="s">
        <v>789</v>
      </c>
    </row>
    <row r="85" spans="1:38" x14ac:dyDescent="0.3">
      <c r="A85" s="37" t="s">
        <v>746</v>
      </c>
      <c r="B85" s="37" t="s">
        <v>330</v>
      </c>
      <c r="C85" s="37" t="s">
        <v>350</v>
      </c>
      <c r="D85" s="37" t="s">
        <v>769</v>
      </c>
      <c r="E85" s="37">
        <v>29</v>
      </c>
      <c r="F85" s="37" t="s">
        <v>773</v>
      </c>
      <c r="G85" s="37" t="s">
        <v>127</v>
      </c>
      <c r="S85" s="150">
        <f t="shared" si="5"/>
        <v>0</v>
      </c>
      <c r="T85" s="150">
        <f t="shared" si="6"/>
        <v>0</v>
      </c>
      <c r="U85" s="37" t="s">
        <v>790</v>
      </c>
      <c r="V85" s="21" t="s">
        <v>789</v>
      </c>
      <c r="AA85" s="20" t="s">
        <v>1219</v>
      </c>
      <c r="AG85" s="213" t="s">
        <v>1265</v>
      </c>
      <c r="AH85" s="161"/>
      <c r="AI85" s="161"/>
      <c r="AJ85" s="161"/>
      <c r="AK85" s="161"/>
      <c r="AL85" s="161" t="s">
        <v>1088</v>
      </c>
    </row>
    <row r="86" spans="1:38" x14ac:dyDescent="0.3">
      <c r="A86" s="37" t="s">
        <v>747</v>
      </c>
      <c r="B86" s="37" t="s">
        <v>331</v>
      </c>
      <c r="C86" s="37" t="s">
        <v>350</v>
      </c>
      <c r="D86" s="37" t="s">
        <v>769</v>
      </c>
      <c r="E86" s="37">
        <v>31</v>
      </c>
      <c r="F86" s="37" t="s">
        <v>773</v>
      </c>
      <c r="G86" s="37" t="s">
        <v>127</v>
      </c>
      <c r="S86" s="150">
        <f t="shared" si="5"/>
        <v>0</v>
      </c>
      <c r="T86" s="150">
        <f t="shared" si="6"/>
        <v>0</v>
      </c>
      <c r="U86" s="37" t="s">
        <v>790</v>
      </c>
      <c r="V86" s="21" t="s">
        <v>789</v>
      </c>
      <c r="AA86" s="184" t="s">
        <v>841</v>
      </c>
      <c r="AB86" s="194" t="s">
        <v>845</v>
      </c>
      <c r="AC86" s="195" t="s">
        <v>837</v>
      </c>
      <c r="AD86" s="194" t="s">
        <v>345</v>
      </c>
      <c r="AE86" s="195" t="s">
        <v>837</v>
      </c>
      <c r="AG86" s="37" t="s">
        <v>1213</v>
      </c>
      <c r="AH86" s="37" t="s">
        <v>1207</v>
      </c>
      <c r="AL86" s="37">
        <v>2</v>
      </c>
    </row>
    <row r="87" spans="1:38" x14ac:dyDescent="0.3">
      <c r="A87" s="37" t="s">
        <v>748</v>
      </c>
      <c r="B87" s="37" t="s">
        <v>332</v>
      </c>
      <c r="C87" s="37" t="s">
        <v>350</v>
      </c>
      <c r="D87" s="37" t="s">
        <v>769</v>
      </c>
      <c r="E87" s="37">
        <v>63</v>
      </c>
      <c r="F87" s="37" t="s">
        <v>773</v>
      </c>
      <c r="G87" s="37" t="s">
        <v>127</v>
      </c>
      <c r="H87" s="37" t="s">
        <v>778</v>
      </c>
      <c r="S87" s="150">
        <f t="shared" si="5"/>
        <v>1</v>
      </c>
      <c r="T87" s="150">
        <f t="shared" si="6"/>
        <v>1</v>
      </c>
      <c r="U87" s="37" t="s">
        <v>790</v>
      </c>
      <c r="V87" s="21" t="s">
        <v>789</v>
      </c>
      <c r="AA87" s="39" t="s">
        <v>791</v>
      </c>
      <c r="AB87" s="195">
        <f>COUNTIF($V$4:$V$544, "Yes (please specify type of cancer)")</f>
        <v>18</v>
      </c>
      <c r="AC87" s="193">
        <f>AB87/$AB$90</f>
        <v>3.3271719038817003E-2</v>
      </c>
      <c r="AD87" s="195">
        <f>COUNTIF($V$165:$V$237, "Yes (please specify type of cancer)")</f>
        <v>0</v>
      </c>
      <c r="AE87" s="193">
        <f>AD87/$AD$90</f>
        <v>0</v>
      </c>
      <c r="AG87" s="37" t="s">
        <v>1206</v>
      </c>
      <c r="AH87" s="37" t="s">
        <v>1205</v>
      </c>
      <c r="AI87" s="37" t="s">
        <v>1206</v>
      </c>
      <c r="AJ87" s="37" t="s">
        <v>1217</v>
      </c>
      <c r="AL87" s="37">
        <v>4</v>
      </c>
    </row>
    <row r="88" spans="1:38" x14ac:dyDescent="0.3">
      <c r="A88" s="37" t="s">
        <v>749</v>
      </c>
      <c r="B88" s="37" t="s">
        <v>334</v>
      </c>
      <c r="C88" s="37" t="s">
        <v>350</v>
      </c>
      <c r="D88" s="37" t="s">
        <v>769</v>
      </c>
      <c r="E88" s="37">
        <v>28</v>
      </c>
      <c r="F88" s="37" t="s">
        <v>773</v>
      </c>
      <c r="G88" s="37" t="s">
        <v>125</v>
      </c>
      <c r="L88" s="37" t="s">
        <v>782</v>
      </c>
      <c r="M88" s="37" t="s">
        <v>783</v>
      </c>
      <c r="N88" s="37" t="s">
        <v>784</v>
      </c>
      <c r="S88" s="150">
        <f t="shared" si="5"/>
        <v>3</v>
      </c>
      <c r="T88" s="150">
        <f t="shared" si="6"/>
        <v>1</v>
      </c>
      <c r="U88" s="37" t="s">
        <v>790</v>
      </c>
      <c r="V88" s="21" t="s">
        <v>789</v>
      </c>
      <c r="AA88" s="39" t="s">
        <v>789</v>
      </c>
      <c r="AB88" s="195">
        <f>COUNTIF($V$4:$V$544, "no")</f>
        <v>407</v>
      </c>
      <c r="AC88" s="193">
        <f>AB88/$AB$90</f>
        <v>0.75231053604436227</v>
      </c>
      <c r="AD88" s="195">
        <f>COUNTIF($V$165:$V$237, "no")</f>
        <v>70</v>
      </c>
      <c r="AE88" s="193">
        <f>AD88/$AD$90</f>
        <v>0.95890410958904104</v>
      </c>
      <c r="AG88" s="37" t="s">
        <v>1209</v>
      </c>
      <c r="AH88" s="37" t="s">
        <v>1216</v>
      </c>
      <c r="AL88" s="37">
        <v>2</v>
      </c>
    </row>
    <row r="89" spans="1:38" x14ac:dyDescent="0.3">
      <c r="A89" s="37" t="s">
        <v>750</v>
      </c>
      <c r="B89" s="37" t="s">
        <v>335</v>
      </c>
      <c r="C89" s="37" t="s">
        <v>350</v>
      </c>
      <c r="D89" s="37" t="s">
        <v>768</v>
      </c>
      <c r="E89" s="37">
        <v>46</v>
      </c>
      <c r="F89" s="37" t="s">
        <v>773</v>
      </c>
      <c r="G89" s="37" t="s">
        <v>127</v>
      </c>
      <c r="I89" s="37" t="s">
        <v>779</v>
      </c>
      <c r="L89" s="37" t="s">
        <v>782</v>
      </c>
      <c r="M89" s="37" t="s">
        <v>783</v>
      </c>
      <c r="N89" s="37" t="s">
        <v>784</v>
      </c>
      <c r="S89" s="150">
        <f t="shared" si="5"/>
        <v>4</v>
      </c>
      <c r="T89" s="150">
        <f t="shared" si="6"/>
        <v>1</v>
      </c>
      <c r="U89" s="37" t="s">
        <v>789</v>
      </c>
      <c r="V89" s="21" t="s">
        <v>789</v>
      </c>
      <c r="AA89" s="39" t="s">
        <v>1220</v>
      </c>
      <c r="AB89" s="195">
        <f>COUNTIF($V$3:$V$543, "")</f>
        <v>116</v>
      </c>
      <c r="AC89" s="193">
        <f>AB89/$AB$90</f>
        <v>0.2144177449168207</v>
      </c>
      <c r="AD89" s="195">
        <f>COUNTIF($V$165:$V$237, "")</f>
        <v>3</v>
      </c>
      <c r="AE89" s="193">
        <f>AD89/$AD$90</f>
        <v>4.1095890410958902E-2</v>
      </c>
      <c r="AG89" s="37" t="s">
        <v>1204</v>
      </c>
      <c r="AL89" s="37">
        <v>1</v>
      </c>
    </row>
    <row r="90" spans="1:38" x14ac:dyDescent="0.3">
      <c r="A90" s="37" t="s">
        <v>751</v>
      </c>
      <c r="B90" s="37" t="s">
        <v>335</v>
      </c>
      <c r="C90" s="37" t="s">
        <v>350</v>
      </c>
      <c r="D90" s="37" t="s">
        <v>769</v>
      </c>
      <c r="E90" s="37">
        <v>52</v>
      </c>
      <c r="F90" s="37" t="s">
        <v>774</v>
      </c>
      <c r="G90" s="37" t="s">
        <v>127</v>
      </c>
      <c r="S90" s="150">
        <f t="shared" si="5"/>
        <v>0</v>
      </c>
      <c r="T90" s="150">
        <f t="shared" si="6"/>
        <v>0</v>
      </c>
      <c r="U90" s="37" t="s">
        <v>790</v>
      </c>
      <c r="V90" s="21" t="s">
        <v>789</v>
      </c>
      <c r="AA90" s="178"/>
      <c r="AB90" s="39">
        <f>SUM(AB87:AB89)</f>
        <v>541</v>
      </c>
      <c r="AC90" s="179">
        <f>SUM(AC87:AC89)</f>
        <v>1</v>
      </c>
      <c r="AD90" s="39">
        <f>SUM(AD87:AD89)</f>
        <v>73</v>
      </c>
      <c r="AE90" s="179">
        <f>SUM(AE87:AE89)</f>
        <v>1</v>
      </c>
      <c r="AG90" s="37" t="s">
        <v>1208</v>
      </c>
      <c r="AL90" s="37">
        <v>1</v>
      </c>
    </row>
    <row r="91" spans="1:38" x14ac:dyDescent="0.3">
      <c r="A91" s="37" t="s">
        <v>752</v>
      </c>
      <c r="B91" s="37" t="s">
        <v>336</v>
      </c>
      <c r="C91" s="37" t="s">
        <v>350</v>
      </c>
      <c r="D91" s="37" t="s">
        <v>769</v>
      </c>
      <c r="E91" s="37">
        <v>36</v>
      </c>
      <c r="F91" s="37" t="s">
        <v>773</v>
      </c>
      <c r="G91" s="37" t="s">
        <v>125</v>
      </c>
      <c r="S91" s="150">
        <f t="shared" si="5"/>
        <v>0</v>
      </c>
      <c r="T91" s="150">
        <f t="shared" si="6"/>
        <v>0</v>
      </c>
      <c r="U91" s="37" t="s">
        <v>790</v>
      </c>
      <c r="V91" s="21" t="s">
        <v>789</v>
      </c>
      <c r="AG91" s="37" t="s">
        <v>1210</v>
      </c>
      <c r="AH91" s="37" t="s">
        <v>1210</v>
      </c>
      <c r="AL91" s="37">
        <v>2</v>
      </c>
    </row>
    <row r="92" spans="1:38" x14ac:dyDescent="0.3">
      <c r="A92" s="37" t="s">
        <v>753</v>
      </c>
      <c r="B92" s="37" t="s">
        <v>336</v>
      </c>
      <c r="C92" s="37" t="s">
        <v>350</v>
      </c>
      <c r="D92" s="37" t="s">
        <v>768</v>
      </c>
      <c r="E92" s="37">
        <v>35</v>
      </c>
      <c r="F92" s="37" t="s">
        <v>773</v>
      </c>
      <c r="G92" s="37" t="s">
        <v>127</v>
      </c>
      <c r="S92" s="150">
        <f t="shared" si="5"/>
        <v>0</v>
      </c>
      <c r="T92" s="150">
        <f t="shared" si="6"/>
        <v>0</v>
      </c>
      <c r="U92" s="37" t="s">
        <v>789</v>
      </c>
      <c r="V92" s="21" t="s">
        <v>789</v>
      </c>
      <c r="AG92" s="37" t="s">
        <v>1211</v>
      </c>
      <c r="AH92" s="37" t="s">
        <v>1215</v>
      </c>
      <c r="AL92" s="37">
        <v>2</v>
      </c>
    </row>
    <row r="93" spans="1:38" x14ac:dyDescent="0.3">
      <c r="A93" s="37" t="s">
        <v>754</v>
      </c>
      <c r="B93" s="37" t="s">
        <v>334</v>
      </c>
      <c r="C93" s="37" t="s">
        <v>350</v>
      </c>
      <c r="D93" s="37" t="s">
        <v>768</v>
      </c>
      <c r="E93" s="37">
        <v>23</v>
      </c>
      <c r="F93" s="37" t="s">
        <v>773</v>
      </c>
      <c r="G93" s="37" t="s">
        <v>125</v>
      </c>
      <c r="L93" s="37" t="s">
        <v>782</v>
      </c>
      <c r="M93" s="37" t="s">
        <v>783</v>
      </c>
      <c r="N93" s="37" t="s">
        <v>784</v>
      </c>
      <c r="S93" s="150">
        <f t="shared" si="5"/>
        <v>3</v>
      </c>
      <c r="T93" s="150">
        <f t="shared" si="6"/>
        <v>1</v>
      </c>
      <c r="U93" s="37" t="s">
        <v>789</v>
      </c>
      <c r="V93" s="21" t="s">
        <v>789</v>
      </c>
      <c r="AG93" s="37" t="s">
        <v>1212</v>
      </c>
      <c r="AL93" s="37">
        <v>1</v>
      </c>
    </row>
    <row r="94" spans="1:38" x14ac:dyDescent="0.3">
      <c r="A94" s="37" t="s">
        <v>755</v>
      </c>
      <c r="B94" s="37" t="s">
        <v>337</v>
      </c>
      <c r="C94" s="37" t="s">
        <v>350</v>
      </c>
      <c r="D94" s="37" t="s">
        <v>768</v>
      </c>
      <c r="E94" s="37">
        <v>33</v>
      </c>
      <c r="F94" s="37" t="s">
        <v>773</v>
      </c>
      <c r="G94" s="37" t="s">
        <v>127</v>
      </c>
      <c r="S94" s="150">
        <f t="shared" si="5"/>
        <v>0</v>
      </c>
      <c r="T94" s="150">
        <f t="shared" si="6"/>
        <v>0</v>
      </c>
      <c r="U94" s="37" t="s">
        <v>789</v>
      </c>
      <c r="V94" s="21" t="s">
        <v>789</v>
      </c>
      <c r="AG94" s="37" t="s">
        <v>1214</v>
      </c>
      <c r="AL94" s="37">
        <v>1</v>
      </c>
    </row>
    <row r="95" spans="1:38" x14ac:dyDescent="0.3">
      <c r="A95" s="37" t="s">
        <v>756</v>
      </c>
      <c r="B95" s="37" t="s">
        <v>333</v>
      </c>
      <c r="C95" s="37" t="s">
        <v>350</v>
      </c>
      <c r="D95" s="37" t="s">
        <v>768</v>
      </c>
      <c r="E95" s="37">
        <v>32</v>
      </c>
      <c r="F95" s="37" t="s">
        <v>773</v>
      </c>
      <c r="G95" s="37" t="s">
        <v>126</v>
      </c>
      <c r="S95" s="150">
        <f t="shared" si="5"/>
        <v>0</v>
      </c>
      <c r="T95" s="150">
        <f t="shared" si="6"/>
        <v>0</v>
      </c>
      <c r="U95" s="37" t="s">
        <v>789</v>
      </c>
      <c r="V95" s="21" t="s">
        <v>789</v>
      </c>
      <c r="AG95" s="37" t="s">
        <v>1218</v>
      </c>
      <c r="AL95" s="37">
        <v>1</v>
      </c>
    </row>
    <row r="96" spans="1:38" x14ac:dyDescent="0.3">
      <c r="A96" s="37" t="s">
        <v>757</v>
      </c>
      <c r="B96" s="37" t="s">
        <v>338</v>
      </c>
      <c r="C96" s="37" t="s">
        <v>350</v>
      </c>
      <c r="D96" s="37" t="s">
        <v>768</v>
      </c>
      <c r="E96" s="37">
        <v>31</v>
      </c>
      <c r="F96" s="37" t="s">
        <v>773</v>
      </c>
      <c r="G96" s="37" t="s">
        <v>125</v>
      </c>
      <c r="M96" s="37" t="s">
        <v>783</v>
      </c>
      <c r="S96" s="150">
        <f t="shared" si="5"/>
        <v>1</v>
      </c>
      <c r="T96" s="150">
        <f t="shared" si="6"/>
        <v>1</v>
      </c>
      <c r="U96" s="37" t="s">
        <v>789</v>
      </c>
      <c r="V96" s="21" t="s">
        <v>789</v>
      </c>
      <c r="AG96" s="17" t="s">
        <v>790</v>
      </c>
      <c r="AH96" s="161"/>
      <c r="AI96" s="161"/>
      <c r="AJ96" s="161"/>
      <c r="AK96" s="161"/>
      <c r="AL96" s="161">
        <v>1</v>
      </c>
    </row>
    <row r="97" spans="1:38" x14ac:dyDescent="0.3">
      <c r="A97" s="37" t="s">
        <v>758</v>
      </c>
      <c r="B97" s="37" t="s">
        <v>339</v>
      </c>
      <c r="C97" s="37" t="s">
        <v>350</v>
      </c>
      <c r="D97" s="37" t="s">
        <v>768</v>
      </c>
      <c r="E97" s="37">
        <v>36</v>
      </c>
      <c r="F97" s="37" t="s">
        <v>773</v>
      </c>
      <c r="G97" s="37" t="s">
        <v>127</v>
      </c>
      <c r="S97" s="150">
        <f t="shared" si="5"/>
        <v>0</v>
      </c>
      <c r="T97" s="150">
        <f t="shared" si="6"/>
        <v>0</v>
      </c>
      <c r="U97" s="37" t="s">
        <v>789</v>
      </c>
      <c r="V97" s="21" t="s">
        <v>789</v>
      </c>
      <c r="AL97" s="37">
        <f>SUM(AL86:AL96)</f>
        <v>18</v>
      </c>
    </row>
    <row r="98" spans="1:38" x14ac:dyDescent="0.3">
      <c r="A98" s="37" t="s">
        <v>375</v>
      </c>
      <c r="B98" s="37" t="s">
        <v>143</v>
      </c>
      <c r="C98" s="37" t="s">
        <v>346</v>
      </c>
      <c r="D98" s="37" t="s">
        <v>768</v>
      </c>
      <c r="E98" s="37">
        <v>36</v>
      </c>
      <c r="F98" s="37" t="s">
        <v>773</v>
      </c>
      <c r="G98" s="37" t="s">
        <v>126</v>
      </c>
      <c r="S98" s="150">
        <f t="shared" si="5"/>
        <v>0</v>
      </c>
      <c r="T98" s="150">
        <f t="shared" si="6"/>
        <v>0</v>
      </c>
    </row>
    <row r="99" spans="1:38" x14ac:dyDescent="0.3">
      <c r="A99" s="37" t="s">
        <v>376</v>
      </c>
      <c r="B99" s="37" t="s">
        <v>144</v>
      </c>
      <c r="C99" s="37" t="s">
        <v>346</v>
      </c>
      <c r="D99" s="37" t="s">
        <v>769</v>
      </c>
      <c r="E99" s="37">
        <v>29</v>
      </c>
      <c r="F99" s="37" t="s">
        <v>773</v>
      </c>
      <c r="G99" s="37" t="s">
        <v>126</v>
      </c>
      <c r="S99" s="150">
        <f t="shared" si="5"/>
        <v>0</v>
      </c>
      <c r="T99" s="150">
        <f t="shared" si="6"/>
        <v>0</v>
      </c>
      <c r="V99" s="21" t="s">
        <v>789</v>
      </c>
    </row>
    <row r="100" spans="1:38" x14ac:dyDescent="0.3">
      <c r="A100" s="37" t="s">
        <v>377</v>
      </c>
      <c r="B100" s="37" t="s">
        <v>144</v>
      </c>
      <c r="C100" s="37" t="s">
        <v>346</v>
      </c>
      <c r="D100" s="37" t="s">
        <v>768</v>
      </c>
      <c r="E100" s="37">
        <v>31</v>
      </c>
      <c r="F100" s="37" t="s">
        <v>773</v>
      </c>
      <c r="G100" s="37" t="s">
        <v>126</v>
      </c>
      <c r="S100" s="150">
        <f t="shared" si="5"/>
        <v>0</v>
      </c>
      <c r="T100" s="150">
        <f t="shared" si="6"/>
        <v>0</v>
      </c>
      <c r="U100" s="37" t="s">
        <v>789</v>
      </c>
      <c r="V100" s="21" t="s">
        <v>789</v>
      </c>
    </row>
    <row r="101" spans="1:38" x14ac:dyDescent="0.3">
      <c r="A101" s="37" t="s">
        <v>378</v>
      </c>
      <c r="B101" s="37" t="s">
        <v>379</v>
      </c>
      <c r="C101" s="37" t="s">
        <v>346</v>
      </c>
      <c r="D101" s="37" t="s">
        <v>769</v>
      </c>
      <c r="E101" s="37">
        <v>12</v>
      </c>
      <c r="F101" s="37" t="s">
        <v>772</v>
      </c>
      <c r="G101" s="37" t="s">
        <v>125</v>
      </c>
      <c r="S101" s="150">
        <f t="shared" si="5"/>
        <v>0</v>
      </c>
      <c r="T101" s="150">
        <f t="shared" si="6"/>
        <v>0</v>
      </c>
      <c r="V101" s="21" t="s">
        <v>789</v>
      </c>
    </row>
    <row r="102" spans="1:38" x14ac:dyDescent="0.3">
      <c r="A102" s="37" t="s">
        <v>380</v>
      </c>
      <c r="B102" s="37" t="s">
        <v>379</v>
      </c>
      <c r="C102" s="37" t="s">
        <v>346</v>
      </c>
      <c r="D102" s="37" t="s">
        <v>769</v>
      </c>
      <c r="E102" s="37">
        <v>17</v>
      </c>
      <c r="F102" s="37" t="s">
        <v>772</v>
      </c>
      <c r="G102" s="37" t="s">
        <v>125</v>
      </c>
      <c r="S102" s="150">
        <f t="shared" si="5"/>
        <v>0</v>
      </c>
      <c r="T102" s="150">
        <f t="shared" si="6"/>
        <v>0</v>
      </c>
      <c r="V102" s="21" t="s">
        <v>789</v>
      </c>
    </row>
    <row r="103" spans="1:38" x14ac:dyDescent="0.3">
      <c r="A103" s="37" t="s">
        <v>381</v>
      </c>
      <c r="B103" s="37" t="s">
        <v>379</v>
      </c>
      <c r="C103" s="37" t="s">
        <v>346</v>
      </c>
      <c r="D103" s="37" t="s">
        <v>769</v>
      </c>
      <c r="E103" s="37">
        <v>46</v>
      </c>
      <c r="F103" s="37" t="s">
        <v>773</v>
      </c>
      <c r="G103" s="37" t="s">
        <v>127</v>
      </c>
      <c r="S103" s="150">
        <f t="shared" si="5"/>
        <v>0</v>
      </c>
      <c r="T103" s="150">
        <f t="shared" si="6"/>
        <v>0</v>
      </c>
      <c r="V103" s="21" t="s">
        <v>789</v>
      </c>
    </row>
    <row r="104" spans="1:38" x14ac:dyDescent="0.3">
      <c r="A104" s="37" t="s">
        <v>382</v>
      </c>
      <c r="B104" s="37" t="s">
        <v>379</v>
      </c>
      <c r="C104" s="37" t="s">
        <v>346</v>
      </c>
      <c r="D104" s="37" t="s">
        <v>768</v>
      </c>
      <c r="E104" s="37">
        <v>44</v>
      </c>
      <c r="F104" s="37" t="s">
        <v>773</v>
      </c>
      <c r="G104" s="37" t="s">
        <v>127</v>
      </c>
      <c r="S104" s="150">
        <f t="shared" si="5"/>
        <v>0</v>
      </c>
      <c r="T104" s="150">
        <f t="shared" si="6"/>
        <v>0</v>
      </c>
      <c r="U104" s="37" t="s">
        <v>789</v>
      </c>
    </row>
    <row r="105" spans="1:38" x14ac:dyDescent="0.3">
      <c r="A105" s="37" t="s">
        <v>386</v>
      </c>
      <c r="B105" s="37" t="s">
        <v>147</v>
      </c>
      <c r="C105" s="37" t="s">
        <v>346</v>
      </c>
      <c r="D105" s="37" t="s">
        <v>768</v>
      </c>
      <c r="E105" s="37">
        <v>5</v>
      </c>
      <c r="G105" s="37" t="s">
        <v>125</v>
      </c>
      <c r="M105" s="37" t="s">
        <v>783</v>
      </c>
      <c r="S105" s="150">
        <f t="shared" si="5"/>
        <v>1</v>
      </c>
      <c r="T105" s="150">
        <f t="shared" si="6"/>
        <v>1</v>
      </c>
      <c r="U105" s="37" t="s">
        <v>789</v>
      </c>
      <c r="V105" s="21" t="s">
        <v>789</v>
      </c>
    </row>
    <row r="106" spans="1:38" x14ac:dyDescent="0.3">
      <c r="A106" s="37" t="s">
        <v>387</v>
      </c>
      <c r="B106" s="37" t="s">
        <v>147</v>
      </c>
      <c r="C106" s="37" t="s">
        <v>346</v>
      </c>
      <c r="D106" s="37" t="s">
        <v>768</v>
      </c>
      <c r="E106" s="37">
        <v>31</v>
      </c>
      <c r="F106" s="37" t="s">
        <v>773</v>
      </c>
      <c r="G106" s="37" t="s">
        <v>125</v>
      </c>
      <c r="S106" s="150">
        <f t="shared" si="5"/>
        <v>0</v>
      </c>
      <c r="T106" s="150">
        <f t="shared" si="6"/>
        <v>0</v>
      </c>
      <c r="U106" s="37" t="s">
        <v>789</v>
      </c>
      <c r="V106" s="21" t="s">
        <v>789</v>
      </c>
    </row>
    <row r="107" spans="1:38" x14ac:dyDescent="0.3">
      <c r="A107" s="37" t="s">
        <v>388</v>
      </c>
      <c r="B107" s="37" t="s">
        <v>147</v>
      </c>
      <c r="C107" s="37" t="s">
        <v>346</v>
      </c>
      <c r="D107" s="37" t="s">
        <v>769</v>
      </c>
      <c r="E107" s="37">
        <v>41</v>
      </c>
      <c r="F107" s="37" t="s">
        <v>773</v>
      </c>
      <c r="S107" s="150">
        <f t="shared" si="5"/>
        <v>0</v>
      </c>
      <c r="T107" s="150">
        <f t="shared" si="6"/>
        <v>0</v>
      </c>
      <c r="V107" s="21" t="s">
        <v>789</v>
      </c>
    </row>
    <row r="108" spans="1:38" x14ac:dyDescent="0.3">
      <c r="A108" s="37" t="s">
        <v>391</v>
      </c>
      <c r="B108" s="37" t="s">
        <v>151</v>
      </c>
      <c r="C108" s="37" t="s">
        <v>346</v>
      </c>
      <c r="D108" s="37" t="s">
        <v>769</v>
      </c>
      <c r="E108" s="37">
        <v>26</v>
      </c>
      <c r="F108" s="37" t="s">
        <v>774</v>
      </c>
      <c r="G108" s="37" t="s">
        <v>126</v>
      </c>
      <c r="S108" s="150">
        <f t="shared" si="5"/>
        <v>0</v>
      </c>
      <c r="T108" s="150">
        <f t="shared" si="6"/>
        <v>0</v>
      </c>
      <c r="V108" s="21" t="s">
        <v>789</v>
      </c>
    </row>
    <row r="109" spans="1:38" x14ac:dyDescent="0.3">
      <c r="A109" s="37" t="s">
        <v>393</v>
      </c>
      <c r="B109" s="37" t="s">
        <v>151</v>
      </c>
      <c r="C109" s="37" t="s">
        <v>346</v>
      </c>
      <c r="D109" s="37" t="s">
        <v>768</v>
      </c>
      <c r="E109" s="37">
        <v>27</v>
      </c>
      <c r="F109" s="37" t="s">
        <v>773</v>
      </c>
      <c r="G109" s="37" t="s">
        <v>126</v>
      </c>
      <c r="S109" s="150">
        <f t="shared" si="5"/>
        <v>0</v>
      </c>
      <c r="T109" s="150">
        <f t="shared" si="6"/>
        <v>0</v>
      </c>
      <c r="U109" s="37" t="s">
        <v>789</v>
      </c>
      <c r="V109" s="21" t="s">
        <v>789</v>
      </c>
    </row>
    <row r="110" spans="1:38" x14ac:dyDescent="0.3">
      <c r="A110" s="37" t="s">
        <v>397</v>
      </c>
      <c r="B110" s="37" t="s">
        <v>153</v>
      </c>
      <c r="C110" s="37" t="s">
        <v>346</v>
      </c>
      <c r="D110" s="37" t="s">
        <v>768</v>
      </c>
      <c r="E110" s="37">
        <v>34</v>
      </c>
      <c r="F110" s="37" t="s">
        <v>774</v>
      </c>
      <c r="G110" s="37" t="s">
        <v>125</v>
      </c>
      <c r="S110" s="150">
        <f t="shared" si="5"/>
        <v>0</v>
      </c>
      <c r="T110" s="150">
        <f t="shared" si="6"/>
        <v>0</v>
      </c>
      <c r="U110" s="37" t="s">
        <v>789</v>
      </c>
      <c r="V110" s="21" t="s">
        <v>789</v>
      </c>
    </row>
    <row r="111" spans="1:38" x14ac:dyDescent="0.3">
      <c r="A111" s="37" t="s">
        <v>398</v>
      </c>
      <c r="B111" s="37" t="s">
        <v>153</v>
      </c>
      <c r="C111" s="37" t="s">
        <v>346</v>
      </c>
      <c r="D111" s="37" t="s">
        <v>769</v>
      </c>
      <c r="E111" s="37">
        <v>28</v>
      </c>
      <c r="F111" s="37" t="s">
        <v>773</v>
      </c>
      <c r="G111" s="37" t="s">
        <v>126</v>
      </c>
      <c r="S111" s="150">
        <f t="shared" si="5"/>
        <v>0</v>
      </c>
      <c r="T111" s="150">
        <f t="shared" si="6"/>
        <v>0</v>
      </c>
      <c r="V111" s="21" t="s">
        <v>789</v>
      </c>
    </row>
    <row r="112" spans="1:38" x14ac:dyDescent="0.3">
      <c r="A112" s="37" t="s">
        <v>399</v>
      </c>
      <c r="B112" s="37" t="s">
        <v>154</v>
      </c>
      <c r="C112" s="37" t="s">
        <v>346</v>
      </c>
      <c r="D112" s="37" t="s">
        <v>769</v>
      </c>
      <c r="E112" s="37">
        <v>9</v>
      </c>
      <c r="F112" s="37" t="s">
        <v>772</v>
      </c>
      <c r="G112" s="37" t="s">
        <v>125</v>
      </c>
      <c r="P112" s="37" t="s">
        <v>786</v>
      </c>
      <c r="S112" s="150">
        <f t="shared" si="5"/>
        <v>1</v>
      </c>
      <c r="T112" s="150">
        <f t="shared" si="6"/>
        <v>1</v>
      </c>
      <c r="V112" s="21" t="s">
        <v>789</v>
      </c>
    </row>
    <row r="113" spans="1:22" x14ac:dyDescent="0.3">
      <c r="A113" s="37" t="s">
        <v>400</v>
      </c>
      <c r="B113" s="37" t="s">
        <v>154</v>
      </c>
      <c r="C113" s="37" t="s">
        <v>346</v>
      </c>
      <c r="D113" s="37" t="s">
        <v>769</v>
      </c>
      <c r="E113" s="37">
        <v>11</v>
      </c>
      <c r="S113" s="150">
        <f t="shared" si="5"/>
        <v>0</v>
      </c>
      <c r="T113" s="150">
        <f t="shared" si="6"/>
        <v>0</v>
      </c>
      <c r="V113" s="21" t="s">
        <v>789</v>
      </c>
    </row>
    <row r="114" spans="1:22" x14ac:dyDescent="0.3">
      <c r="A114" s="37" t="s">
        <v>401</v>
      </c>
      <c r="B114" s="37" t="s">
        <v>154</v>
      </c>
      <c r="C114" s="37" t="s">
        <v>346</v>
      </c>
      <c r="D114" s="37" t="s">
        <v>768</v>
      </c>
      <c r="E114" s="37">
        <v>40</v>
      </c>
      <c r="F114" s="37" t="s">
        <v>773</v>
      </c>
      <c r="G114" s="37" t="s">
        <v>126</v>
      </c>
      <c r="S114" s="150">
        <f t="shared" si="5"/>
        <v>0</v>
      </c>
      <c r="T114" s="150">
        <f t="shared" si="6"/>
        <v>0</v>
      </c>
      <c r="U114" s="37" t="s">
        <v>789</v>
      </c>
      <c r="V114" s="21" t="s">
        <v>789</v>
      </c>
    </row>
    <row r="115" spans="1:22" x14ac:dyDescent="0.3">
      <c r="A115" s="37" t="s">
        <v>402</v>
      </c>
      <c r="B115" s="37" t="s">
        <v>154</v>
      </c>
      <c r="C115" s="37" t="s">
        <v>346</v>
      </c>
      <c r="D115" s="37" t="s">
        <v>769</v>
      </c>
      <c r="E115" s="37">
        <v>38</v>
      </c>
      <c r="F115" s="37" t="s">
        <v>773</v>
      </c>
      <c r="G115" s="37" t="s">
        <v>127</v>
      </c>
      <c r="S115" s="150">
        <f t="shared" si="5"/>
        <v>0</v>
      </c>
      <c r="T115" s="150">
        <f t="shared" si="6"/>
        <v>0</v>
      </c>
      <c r="V115" s="21" t="s">
        <v>789</v>
      </c>
    </row>
    <row r="116" spans="1:22" x14ac:dyDescent="0.3">
      <c r="A116" s="37" t="s">
        <v>403</v>
      </c>
      <c r="B116" s="37" t="s">
        <v>155</v>
      </c>
      <c r="C116" s="37" t="s">
        <v>346</v>
      </c>
      <c r="D116" s="37" t="s">
        <v>768</v>
      </c>
      <c r="E116" s="37">
        <v>27</v>
      </c>
      <c r="F116" s="37" t="s">
        <v>773</v>
      </c>
      <c r="G116" s="37" t="s">
        <v>125</v>
      </c>
      <c r="I116" s="37" t="s">
        <v>779</v>
      </c>
      <c r="S116" s="150">
        <f t="shared" si="5"/>
        <v>1</v>
      </c>
      <c r="T116" s="150">
        <f t="shared" si="6"/>
        <v>1</v>
      </c>
      <c r="U116" s="37" t="s">
        <v>789</v>
      </c>
    </row>
    <row r="117" spans="1:22" x14ac:dyDescent="0.3">
      <c r="A117" s="37" t="s">
        <v>404</v>
      </c>
      <c r="B117" s="37" t="s">
        <v>155</v>
      </c>
      <c r="C117" s="37" t="s">
        <v>346</v>
      </c>
      <c r="D117" s="37" t="s">
        <v>769</v>
      </c>
      <c r="E117" s="37">
        <v>27</v>
      </c>
      <c r="F117" s="37" t="s">
        <v>773</v>
      </c>
      <c r="S117" s="150">
        <f t="shared" si="5"/>
        <v>0</v>
      </c>
      <c r="T117" s="150">
        <f t="shared" si="6"/>
        <v>0</v>
      </c>
      <c r="V117" s="21" t="s">
        <v>789</v>
      </c>
    </row>
    <row r="118" spans="1:22" x14ac:dyDescent="0.3">
      <c r="A118" s="37" t="s">
        <v>405</v>
      </c>
      <c r="B118" s="37" t="s">
        <v>156</v>
      </c>
      <c r="C118" s="37" t="s">
        <v>346</v>
      </c>
      <c r="D118" s="37" t="s">
        <v>768</v>
      </c>
      <c r="E118" s="37">
        <v>33</v>
      </c>
      <c r="F118" s="37" t="s">
        <v>773</v>
      </c>
      <c r="G118" s="37" t="s">
        <v>125</v>
      </c>
      <c r="I118" s="37" t="s">
        <v>779</v>
      </c>
      <c r="S118" s="150">
        <f t="shared" si="5"/>
        <v>1</v>
      </c>
      <c r="T118" s="150">
        <f t="shared" si="6"/>
        <v>1</v>
      </c>
      <c r="U118" s="37" t="s">
        <v>789</v>
      </c>
    </row>
    <row r="119" spans="1:22" x14ac:dyDescent="0.3">
      <c r="A119" s="37" t="s">
        <v>406</v>
      </c>
      <c r="B119" s="37" t="s">
        <v>156</v>
      </c>
      <c r="C119" s="37" t="s">
        <v>346</v>
      </c>
      <c r="D119" s="37" t="s">
        <v>769</v>
      </c>
      <c r="E119" s="37">
        <v>34</v>
      </c>
      <c r="F119" s="37" t="s">
        <v>773</v>
      </c>
      <c r="G119" s="37" t="s">
        <v>126</v>
      </c>
      <c r="R119" s="37" t="s">
        <v>793</v>
      </c>
      <c r="S119" s="150">
        <f t="shared" si="5"/>
        <v>1</v>
      </c>
      <c r="T119" s="150">
        <f t="shared" si="6"/>
        <v>1</v>
      </c>
    </row>
    <row r="120" spans="1:22" x14ac:dyDescent="0.3">
      <c r="A120" s="37" t="s">
        <v>409</v>
      </c>
      <c r="B120" s="37" t="s">
        <v>160</v>
      </c>
      <c r="C120" s="37" t="s">
        <v>346</v>
      </c>
      <c r="D120" s="37" t="s">
        <v>768</v>
      </c>
      <c r="E120" s="37">
        <v>39</v>
      </c>
      <c r="F120" s="37" t="s">
        <v>773</v>
      </c>
      <c r="G120" s="37" t="s">
        <v>125</v>
      </c>
      <c r="I120" s="37" t="s">
        <v>779</v>
      </c>
      <c r="S120" s="150">
        <f t="shared" si="5"/>
        <v>1</v>
      </c>
      <c r="T120" s="150">
        <f t="shared" si="6"/>
        <v>1</v>
      </c>
      <c r="U120" s="37" t="s">
        <v>789</v>
      </c>
      <c r="V120" s="21" t="s">
        <v>789</v>
      </c>
    </row>
    <row r="121" spans="1:22" x14ac:dyDescent="0.3">
      <c r="A121" s="37" t="s">
        <v>410</v>
      </c>
      <c r="B121" s="37" t="s">
        <v>160</v>
      </c>
      <c r="C121" s="37" t="s">
        <v>346</v>
      </c>
      <c r="D121" s="37" t="s">
        <v>769</v>
      </c>
      <c r="E121" s="37">
        <v>43</v>
      </c>
      <c r="F121" s="37" t="s">
        <v>773</v>
      </c>
      <c r="G121" s="37" t="s">
        <v>127</v>
      </c>
      <c r="S121" s="150">
        <f t="shared" si="5"/>
        <v>0</v>
      </c>
      <c r="T121" s="150">
        <f t="shared" si="6"/>
        <v>0</v>
      </c>
      <c r="V121" s="21" t="s">
        <v>789</v>
      </c>
    </row>
    <row r="122" spans="1:22" x14ac:dyDescent="0.3">
      <c r="A122" s="37" t="s">
        <v>411</v>
      </c>
      <c r="B122" s="37" t="s">
        <v>163</v>
      </c>
      <c r="C122" s="37" t="s">
        <v>346</v>
      </c>
      <c r="D122" s="37" t="s">
        <v>768</v>
      </c>
      <c r="E122" s="37">
        <v>61</v>
      </c>
      <c r="F122" s="37" t="s">
        <v>773</v>
      </c>
      <c r="G122" s="37" t="s">
        <v>125</v>
      </c>
      <c r="S122" s="150">
        <f t="shared" si="5"/>
        <v>0</v>
      </c>
      <c r="T122" s="150">
        <f t="shared" si="6"/>
        <v>0</v>
      </c>
      <c r="U122" s="37" t="s">
        <v>789</v>
      </c>
      <c r="V122" s="21" t="s">
        <v>789</v>
      </c>
    </row>
    <row r="123" spans="1:22" x14ac:dyDescent="0.3">
      <c r="A123" s="37" t="s">
        <v>412</v>
      </c>
      <c r="B123" s="37" t="s">
        <v>163</v>
      </c>
      <c r="C123" s="37" t="s">
        <v>346</v>
      </c>
      <c r="D123" s="37" t="s">
        <v>769</v>
      </c>
      <c r="E123" s="37">
        <v>60</v>
      </c>
      <c r="F123" s="37" t="s">
        <v>772</v>
      </c>
      <c r="G123" s="37" t="s">
        <v>125</v>
      </c>
      <c r="S123" s="150">
        <f t="shared" si="5"/>
        <v>0</v>
      </c>
      <c r="T123" s="150">
        <f t="shared" si="6"/>
        <v>0</v>
      </c>
      <c r="V123" s="21" t="s">
        <v>789</v>
      </c>
    </row>
    <row r="124" spans="1:22" x14ac:dyDescent="0.3">
      <c r="A124" s="37" t="s">
        <v>418</v>
      </c>
      <c r="B124" s="37" t="s">
        <v>164</v>
      </c>
      <c r="C124" s="37" t="s">
        <v>346</v>
      </c>
      <c r="D124" s="37" t="s">
        <v>769</v>
      </c>
      <c r="E124" s="37">
        <v>27</v>
      </c>
      <c r="F124" s="37" t="s">
        <v>773</v>
      </c>
      <c r="H124" s="37" t="s">
        <v>778</v>
      </c>
      <c r="M124" s="37" t="s">
        <v>783</v>
      </c>
      <c r="N124" s="37" t="s">
        <v>784</v>
      </c>
      <c r="R124" s="37" t="s">
        <v>794</v>
      </c>
      <c r="S124" s="150">
        <f t="shared" si="5"/>
        <v>4</v>
      </c>
      <c r="T124" s="150">
        <f t="shared" si="6"/>
        <v>1</v>
      </c>
      <c r="V124" s="21" t="s">
        <v>789</v>
      </c>
    </row>
    <row r="125" spans="1:22" x14ac:dyDescent="0.3">
      <c r="A125" s="37" t="s">
        <v>419</v>
      </c>
      <c r="B125" s="37" t="s">
        <v>164</v>
      </c>
      <c r="C125" s="37" t="s">
        <v>346</v>
      </c>
      <c r="D125" s="37" t="s">
        <v>768</v>
      </c>
      <c r="E125" s="37">
        <v>25</v>
      </c>
      <c r="F125" s="37" t="s">
        <v>773</v>
      </c>
      <c r="G125" s="37" t="s">
        <v>126</v>
      </c>
      <c r="S125" s="150">
        <f t="shared" si="5"/>
        <v>0</v>
      </c>
      <c r="T125" s="150">
        <f t="shared" si="6"/>
        <v>0</v>
      </c>
      <c r="U125" s="37" t="s">
        <v>789</v>
      </c>
      <c r="V125" s="21" t="s">
        <v>789</v>
      </c>
    </row>
    <row r="126" spans="1:22" x14ac:dyDescent="0.3">
      <c r="A126" s="37" t="s">
        <v>420</v>
      </c>
      <c r="B126" s="37" t="s">
        <v>165</v>
      </c>
      <c r="C126" s="37" t="s">
        <v>346</v>
      </c>
      <c r="D126" s="37" t="s">
        <v>769</v>
      </c>
      <c r="E126" s="37">
        <v>42</v>
      </c>
      <c r="F126" s="37" t="s">
        <v>773</v>
      </c>
      <c r="G126" s="37" t="s">
        <v>127</v>
      </c>
      <c r="M126" s="37" t="s">
        <v>783</v>
      </c>
      <c r="N126" s="37" t="s">
        <v>784</v>
      </c>
      <c r="S126" s="150">
        <f t="shared" si="5"/>
        <v>2</v>
      </c>
      <c r="T126" s="150">
        <f t="shared" si="6"/>
        <v>1</v>
      </c>
      <c r="V126" s="21" t="s">
        <v>789</v>
      </c>
    </row>
    <row r="127" spans="1:22" x14ac:dyDescent="0.3">
      <c r="A127" s="37" t="s">
        <v>421</v>
      </c>
      <c r="B127" s="37" t="s">
        <v>165</v>
      </c>
      <c r="C127" s="37" t="s">
        <v>346</v>
      </c>
      <c r="D127" s="37" t="s">
        <v>768</v>
      </c>
      <c r="E127" s="37">
        <v>42</v>
      </c>
      <c r="F127" s="37" t="s">
        <v>773</v>
      </c>
      <c r="G127" s="37" t="s">
        <v>127</v>
      </c>
      <c r="S127" s="150">
        <f t="shared" si="5"/>
        <v>0</v>
      </c>
      <c r="T127" s="150">
        <f t="shared" si="6"/>
        <v>0</v>
      </c>
      <c r="U127" s="37" t="s">
        <v>789</v>
      </c>
      <c r="V127" s="21" t="s">
        <v>789</v>
      </c>
    </row>
    <row r="128" spans="1:22" x14ac:dyDescent="0.3">
      <c r="A128" s="37" t="s">
        <v>434</v>
      </c>
      <c r="B128" s="37" t="s">
        <v>175</v>
      </c>
      <c r="C128" s="37" t="s">
        <v>346</v>
      </c>
      <c r="D128" s="37" t="s">
        <v>768</v>
      </c>
      <c r="E128" s="37">
        <v>14</v>
      </c>
      <c r="F128" s="37" t="s">
        <v>772</v>
      </c>
      <c r="G128" s="37" t="s">
        <v>125</v>
      </c>
      <c r="S128" s="150">
        <f t="shared" si="5"/>
        <v>0</v>
      </c>
      <c r="T128" s="150">
        <f t="shared" si="6"/>
        <v>0</v>
      </c>
      <c r="U128" s="37" t="s">
        <v>789</v>
      </c>
      <c r="V128" s="21" t="s">
        <v>789</v>
      </c>
    </row>
    <row r="129" spans="1:23" x14ac:dyDescent="0.3">
      <c r="A129" s="37" t="s">
        <v>435</v>
      </c>
      <c r="B129" s="37" t="s">
        <v>175</v>
      </c>
      <c r="C129" s="37" t="s">
        <v>346</v>
      </c>
      <c r="D129" s="37" t="s">
        <v>768</v>
      </c>
      <c r="E129" s="37">
        <v>44</v>
      </c>
      <c r="F129" s="37" t="s">
        <v>773</v>
      </c>
      <c r="G129" s="37" t="s">
        <v>127</v>
      </c>
      <c r="S129" s="150">
        <f t="shared" si="5"/>
        <v>0</v>
      </c>
      <c r="T129" s="150">
        <f t="shared" si="6"/>
        <v>0</v>
      </c>
      <c r="U129" s="37" t="s">
        <v>789</v>
      </c>
      <c r="V129" s="21" t="s">
        <v>789</v>
      </c>
    </row>
    <row r="130" spans="1:23" x14ac:dyDescent="0.3">
      <c r="A130" s="37" t="s">
        <v>436</v>
      </c>
      <c r="B130" s="37" t="s">
        <v>176</v>
      </c>
      <c r="C130" s="37" t="s">
        <v>346</v>
      </c>
      <c r="D130" s="37" t="s">
        <v>769</v>
      </c>
      <c r="E130" s="37">
        <v>34</v>
      </c>
      <c r="F130" s="37" t="s">
        <v>773</v>
      </c>
      <c r="G130" s="37" t="s">
        <v>127</v>
      </c>
      <c r="M130" s="37" t="s">
        <v>783</v>
      </c>
      <c r="S130" s="150">
        <f t="shared" si="5"/>
        <v>1</v>
      </c>
      <c r="T130" s="150">
        <f t="shared" si="6"/>
        <v>1</v>
      </c>
    </row>
    <row r="131" spans="1:23" x14ac:dyDescent="0.3">
      <c r="A131" s="37" t="s">
        <v>437</v>
      </c>
      <c r="B131" s="37" t="s">
        <v>176</v>
      </c>
      <c r="C131" s="37" t="s">
        <v>346</v>
      </c>
      <c r="D131" s="37" t="s">
        <v>768</v>
      </c>
      <c r="E131" s="37">
        <v>37</v>
      </c>
      <c r="F131" s="37" t="s">
        <v>773</v>
      </c>
      <c r="G131" s="37" t="s">
        <v>127</v>
      </c>
      <c r="S131" s="150">
        <f t="shared" si="5"/>
        <v>0</v>
      </c>
      <c r="T131" s="150">
        <f t="shared" si="6"/>
        <v>0</v>
      </c>
      <c r="U131" s="37" t="s">
        <v>790</v>
      </c>
      <c r="V131" s="21" t="s">
        <v>789</v>
      </c>
    </row>
    <row r="132" spans="1:23" x14ac:dyDescent="0.3">
      <c r="A132" s="37" t="s">
        <v>438</v>
      </c>
      <c r="B132" s="37" t="s">
        <v>177</v>
      </c>
      <c r="C132" s="37" t="s">
        <v>346</v>
      </c>
      <c r="D132" s="37" t="s">
        <v>769</v>
      </c>
      <c r="E132" s="37">
        <v>28</v>
      </c>
      <c r="F132" s="37" t="s">
        <v>773</v>
      </c>
      <c r="G132" s="37" t="s">
        <v>127</v>
      </c>
      <c r="M132" s="37" t="s">
        <v>783</v>
      </c>
      <c r="N132" s="37" t="s">
        <v>784</v>
      </c>
      <c r="P132" s="37" t="s">
        <v>786</v>
      </c>
      <c r="S132" s="150">
        <f t="shared" ref="S132:S164" si="7">COUNTA(H132:R132)</f>
        <v>3</v>
      </c>
      <c r="T132" s="150">
        <f t="shared" ref="T132:T164" si="8">COUNTIF(S132,"&gt;0")</f>
        <v>1</v>
      </c>
      <c r="V132" s="21" t="s">
        <v>789</v>
      </c>
    </row>
    <row r="133" spans="1:23" x14ac:dyDescent="0.3">
      <c r="A133" s="37" t="s">
        <v>439</v>
      </c>
      <c r="B133" s="37" t="s">
        <v>177</v>
      </c>
      <c r="C133" s="37" t="s">
        <v>346</v>
      </c>
      <c r="D133" s="37" t="s">
        <v>768</v>
      </c>
      <c r="E133" s="37">
        <v>28</v>
      </c>
      <c r="F133" s="37" t="s">
        <v>773</v>
      </c>
      <c r="G133" s="37" t="s">
        <v>127</v>
      </c>
      <c r="I133" s="37" t="s">
        <v>779</v>
      </c>
      <c r="S133" s="150">
        <f t="shared" si="7"/>
        <v>1</v>
      </c>
      <c r="T133" s="150">
        <f t="shared" si="8"/>
        <v>1</v>
      </c>
      <c r="U133" s="37" t="s">
        <v>791</v>
      </c>
      <c r="V133" s="21" t="s">
        <v>789</v>
      </c>
    </row>
    <row r="134" spans="1:23" x14ac:dyDescent="0.3">
      <c r="A134" s="37" t="s">
        <v>440</v>
      </c>
      <c r="B134" s="37" t="s">
        <v>178</v>
      </c>
      <c r="C134" s="37" t="s">
        <v>346</v>
      </c>
      <c r="D134" s="37" t="s">
        <v>768</v>
      </c>
      <c r="E134" s="37">
        <v>55</v>
      </c>
      <c r="F134" s="37" t="s">
        <v>773</v>
      </c>
      <c r="G134" s="37" t="s">
        <v>127</v>
      </c>
      <c r="S134" s="150">
        <f t="shared" si="7"/>
        <v>0</v>
      </c>
      <c r="T134" s="150">
        <f t="shared" si="8"/>
        <v>0</v>
      </c>
      <c r="U134" s="37" t="s">
        <v>789</v>
      </c>
      <c r="V134" s="21" t="s">
        <v>789</v>
      </c>
    </row>
    <row r="135" spans="1:23" x14ac:dyDescent="0.3">
      <c r="A135" s="37" t="s">
        <v>441</v>
      </c>
      <c r="B135" s="37" t="s">
        <v>178</v>
      </c>
      <c r="C135" s="37" t="s">
        <v>346</v>
      </c>
      <c r="D135" s="37" t="s">
        <v>768</v>
      </c>
      <c r="E135" s="37">
        <v>27</v>
      </c>
      <c r="F135" s="37" t="s">
        <v>773</v>
      </c>
      <c r="G135" s="37" t="s">
        <v>126</v>
      </c>
      <c r="M135" s="37" t="s">
        <v>783</v>
      </c>
      <c r="S135" s="150">
        <f t="shared" si="7"/>
        <v>1</v>
      </c>
      <c r="T135" s="150">
        <f t="shared" si="8"/>
        <v>1</v>
      </c>
      <c r="U135" s="37" t="s">
        <v>789</v>
      </c>
      <c r="V135" s="21" t="s">
        <v>789</v>
      </c>
    </row>
    <row r="136" spans="1:23" x14ac:dyDescent="0.3">
      <c r="A136" s="37" t="s">
        <v>442</v>
      </c>
      <c r="B136" s="37" t="s">
        <v>179</v>
      </c>
      <c r="C136" s="37" t="s">
        <v>346</v>
      </c>
      <c r="D136" s="37" t="s">
        <v>769</v>
      </c>
      <c r="E136" s="37">
        <v>35</v>
      </c>
      <c r="F136" s="37" t="s">
        <v>773</v>
      </c>
      <c r="G136" s="37" t="s">
        <v>127</v>
      </c>
      <c r="S136" s="150">
        <f t="shared" si="7"/>
        <v>0</v>
      </c>
      <c r="T136" s="150">
        <f t="shared" si="8"/>
        <v>0</v>
      </c>
    </row>
    <row r="137" spans="1:23" x14ac:dyDescent="0.3">
      <c r="A137" s="37" t="s">
        <v>443</v>
      </c>
      <c r="B137" s="37" t="s">
        <v>179</v>
      </c>
      <c r="C137" s="37" t="s">
        <v>346</v>
      </c>
      <c r="D137" s="37" t="s">
        <v>769</v>
      </c>
      <c r="E137" s="37">
        <v>63</v>
      </c>
      <c r="F137" s="37" t="s">
        <v>773</v>
      </c>
      <c r="G137" s="37" t="s">
        <v>127</v>
      </c>
      <c r="H137" s="37" t="s">
        <v>778</v>
      </c>
      <c r="R137" s="37" t="s">
        <v>795</v>
      </c>
      <c r="S137" s="150">
        <f t="shared" si="7"/>
        <v>2</v>
      </c>
      <c r="T137" s="150">
        <f t="shared" si="8"/>
        <v>1</v>
      </c>
      <c r="V137" s="21" t="s">
        <v>1203</v>
      </c>
      <c r="W137" s="21" t="s">
        <v>790</v>
      </c>
    </row>
    <row r="138" spans="1:23" x14ac:dyDescent="0.3">
      <c r="A138" s="37" t="s">
        <v>444</v>
      </c>
      <c r="B138" s="37" t="s">
        <v>179</v>
      </c>
      <c r="C138" s="37" t="s">
        <v>346</v>
      </c>
      <c r="D138" s="37" t="s">
        <v>769</v>
      </c>
      <c r="E138" s="37">
        <v>35</v>
      </c>
      <c r="F138" s="37" t="s">
        <v>773</v>
      </c>
      <c r="G138" s="37" t="s">
        <v>125</v>
      </c>
      <c r="K138" s="37" t="s">
        <v>781</v>
      </c>
      <c r="S138" s="150">
        <f t="shared" si="7"/>
        <v>1</v>
      </c>
      <c r="T138" s="150">
        <f t="shared" si="8"/>
        <v>1</v>
      </c>
      <c r="U138" s="37" t="s">
        <v>789</v>
      </c>
      <c r="V138" s="21" t="s">
        <v>789</v>
      </c>
    </row>
    <row r="139" spans="1:23" x14ac:dyDescent="0.3">
      <c r="A139" s="37" t="s">
        <v>445</v>
      </c>
      <c r="B139" s="37" t="s">
        <v>179</v>
      </c>
      <c r="C139" s="37" t="s">
        <v>346</v>
      </c>
      <c r="D139" s="37" t="s">
        <v>769</v>
      </c>
      <c r="E139" s="37">
        <v>61</v>
      </c>
      <c r="F139" s="37" t="s">
        <v>773</v>
      </c>
      <c r="G139" s="37" t="s">
        <v>127</v>
      </c>
      <c r="S139" s="150">
        <f t="shared" si="7"/>
        <v>0</v>
      </c>
      <c r="T139" s="150">
        <f t="shared" si="8"/>
        <v>0</v>
      </c>
      <c r="U139" s="37" t="s">
        <v>789</v>
      </c>
      <c r="V139" s="21" t="s">
        <v>789</v>
      </c>
    </row>
    <row r="140" spans="1:23" x14ac:dyDescent="0.3">
      <c r="A140" s="37" t="s">
        <v>446</v>
      </c>
      <c r="B140" s="37" t="s">
        <v>180</v>
      </c>
      <c r="C140" s="37" t="s">
        <v>346</v>
      </c>
      <c r="D140" s="37" t="s">
        <v>769</v>
      </c>
      <c r="E140" s="37">
        <v>22</v>
      </c>
      <c r="F140" s="37" t="s">
        <v>774</v>
      </c>
      <c r="G140" s="37" t="s">
        <v>125</v>
      </c>
      <c r="S140" s="150">
        <f t="shared" si="7"/>
        <v>0</v>
      </c>
      <c r="T140" s="150">
        <f t="shared" si="8"/>
        <v>0</v>
      </c>
      <c r="V140" s="21" t="s">
        <v>789</v>
      </c>
    </row>
    <row r="141" spans="1:23" x14ac:dyDescent="0.3">
      <c r="A141" s="37" t="s">
        <v>447</v>
      </c>
      <c r="B141" s="37" t="s">
        <v>180</v>
      </c>
      <c r="C141" s="37" t="s">
        <v>346</v>
      </c>
      <c r="D141" s="37" t="s">
        <v>768</v>
      </c>
      <c r="E141" s="37">
        <v>19</v>
      </c>
      <c r="F141" s="37" t="s">
        <v>774</v>
      </c>
      <c r="G141" s="37" t="s">
        <v>125</v>
      </c>
      <c r="S141" s="150">
        <f t="shared" si="7"/>
        <v>0</v>
      </c>
      <c r="T141" s="150">
        <f t="shared" si="8"/>
        <v>0</v>
      </c>
      <c r="U141" s="37" t="s">
        <v>789</v>
      </c>
      <c r="V141" s="21" t="s">
        <v>789</v>
      </c>
    </row>
    <row r="142" spans="1:23" x14ac:dyDescent="0.3">
      <c r="A142" s="37" t="s">
        <v>448</v>
      </c>
      <c r="B142" s="37" t="s">
        <v>449</v>
      </c>
      <c r="C142" s="37" t="s">
        <v>346</v>
      </c>
      <c r="D142" s="37" t="s">
        <v>768</v>
      </c>
      <c r="E142" s="37">
        <v>32</v>
      </c>
      <c r="F142" s="37" t="s">
        <v>773</v>
      </c>
      <c r="G142" s="37" t="s">
        <v>127</v>
      </c>
      <c r="M142" s="37" t="s">
        <v>783</v>
      </c>
      <c r="S142" s="150">
        <f t="shared" si="7"/>
        <v>1</v>
      </c>
      <c r="T142" s="150">
        <f t="shared" si="8"/>
        <v>1</v>
      </c>
      <c r="U142" s="37" t="s">
        <v>789</v>
      </c>
      <c r="V142" s="21" t="s">
        <v>789</v>
      </c>
    </row>
    <row r="143" spans="1:23" x14ac:dyDescent="0.3">
      <c r="A143" s="37" t="s">
        <v>450</v>
      </c>
      <c r="B143" s="37" t="s">
        <v>181</v>
      </c>
      <c r="C143" s="37" t="s">
        <v>346</v>
      </c>
      <c r="D143" s="37" t="s">
        <v>768</v>
      </c>
      <c r="E143" s="37">
        <v>14</v>
      </c>
      <c r="F143" s="37" t="s">
        <v>772</v>
      </c>
      <c r="R143" s="37" t="s">
        <v>796</v>
      </c>
      <c r="S143" s="150">
        <f t="shared" si="7"/>
        <v>1</v>
      </c>
      <c r="T143" s="150">
        <f t="shared" si="8"/>
        <v>1</v>
      </c>
      <c r="U143" s="37" t="s">
        <v>789</v>
      </c>
      <c r="V143" s="21" t="s">
        <v>789</v>
      </c>
    </row>
    <row r="144" spans="1:23" x14ac:dyDescent="0.3">
      <c r="A144" s="37" t="s">
        <v>451</v>
      </c>
      <c r="B144" s="37" t="s">
        <v>181</v>
      </c>
      <c r="C144" s="37" t="s">
        <v>346</v>
      </c>
      <c r="D144" s="37" t="s">
        <v>769</v>
      </c>
      <c r="E144" s="37">
        <v>17</v>
      </c>
      <c r="F144" s="37" t="s">
        <v>772</v>
      </c>
      <c r="G144" s="37" t="s">
        <v>125</v>
      </c>
      <c r="S144" s="150">
        <f t="shared" si="7"/>
        <v>0</v>
      </c>
      <c r="T144" s="150">
        <f t="shared" si="8"/>
        <v>0</v>
      </c>
    </row>
    <row r="145" spans="1:22" x14ac:dyDescent="0.3">
      <c r="A145" s="37" t="s">
        <v>452</v>
      </c>
      <c r="B145" s="37" t="s">
        <v>181</v>
      </c>
      <c r="C145" s="37" t="s">
        <v>346</v>
      </c>
      <c r="D145" s="37" t="s">
        <v>769</v>
      </c>
      <c r="E145" s="37">
        <v>24</v>
      </c>
      <c r="F145" s="37" t="s">
        <v>774</v>
      </c>
      <c r="G145" s="37" t="s">
        <v>125</v>
      </c>
      <c r="S145" s="150">
        <f t="shared" si="7"/>
        <v>0</v>
      </c>
      <c r="T145" s="150">
        <f t="shared" si="8"/>
        <v>0</v>
      </c>
      <c r="V145" s="21" t="s">
        <v>789</v>
      </c>
    </row>
    <row r="146" spans="1:22" x14ac:dyDescent="0.3">
      <c r="A146" s="37" t="s">
        <v>453</v>
      </c>
      <c r="B146" s="37" t="s">
        <v>181</v>
      </c>
      <c r="C146" s="37" t="s">
        <v>346</v>
      </c>
      <c r="D146" s="37" t="s">
        <v>768</v>
      </c>
      <c r="E146" s="37">
        <v>51</v>
      </c>
      <c r="F146" s="37" t="s">
        <v>773</v>
      </c>
      <c r="G146" s="37" t="s">
        <v>125</v>
      </c>
      <c r="H146" s="37" t="s">
        <v>778</v>
      </c>
      <c r="S146" s="150">
        <f t="shared" si="7"/>
        <v>1</v>
      </c>
      <c r="T146" s="150">
        <f t="shared" si="8"/>
        <v>1</v>
      </c>
      <c r="U146" s="37" t="s">
        <v>789</v>
      </c>
      <c r="V146" s="21" t="s">
        <v>789</v>
      </c>
    </row>
    <row r="147" spans="1:22" x14ac:dyDescent="0.3">
      <c r="A147" s="37" t="s">
        <v>454</v>
      </c>
      <c r="B147" s="37" t="s">
        <v>182</v>
      </c>
      <c r="C147" s="37" t="s">
        <v>346</v>
      </c>
      <c r="D147" s="37" t="s">
        <v>768</v>
      </c>
      <c r="E147" s="37">
        <v>41</v>
      </c>
      <c r="F147" s="37" t="s">
        <v>773</v>
      </c>
      <c r="G147" s="37" t="s">
        <v>126</v>
      </c>
      <c r="I147" s="37" t="s">
        <v>779</v>
      </c>
      <c r="S147" s="150">
        <f t="shared" si="7"/>
        <v>1</v>
      </c>
      <c r="T147" s="150">
        <f t="shared" si="8"/>
        <v>1</v>
      </c>
      <c r="U147" s="37" t="s">
        <v>789</v>
      </c>
      <c r="V147" s="21" t="s">
        <v>789</v>
      </c>
    </row>
    <row r="148" spans="1:22" x14ac:dyDescent="0.3">
      <c r="A148" s="37" t="s">
        <v>455</v>
      </c>
      <c r="B148" s="37" t="s">
        <v>183</v>
      </c>
      <c r="C148" s="37" t="s">
        <v>346</v>
      </c>
      <c r="D148" s="37" t="s">
        <v>768</v>
      </c>
      <c r="E148" s="37">
        <v>38</v>
      </c>
      <c r="F148" s="37" t="s">
        <v>774</v>
      </c>
      <c r="G148" s="37" t="s">
        <v>127</v>
      </c>
      <c r="I148" s="37" t="s">
        <v>779</v>
      </c>
      <c r="M148" s="37" t="s">
        <v>783</v>
      </c>
      <c r="N148" s="37" t="s">
        <v>784</v>
      </c>
      <c r="S148" s="150">
        <f t="shared" si="7"/>
        <v>3</v>
      </c>
      <c r="T148" s="150">
        <f t="shared" si="8"/>
        <v>1</v>
      </c>
      <c r="U148" s="37" t="s">
        <v>789</v>
      </c>
      <c r="V148" s="21" t="s">
        <v>789</v>
      </c>
    </row>
    <row r="149" spans="1:22" x14ac:dyDescent="0.3">
      <c r="A149" s="37" t="s">
        <v>456</v>
      </c>
      <c r="B149" s="37" t="s">
        <v>184</v>
      </c>
      <c r="C149" s="37" t="s">
        <v>346</v>
      </c>
      <c r="D149" s="37" t="s">
        <v>769</v>
      </c>
      <c r="E149" s="37">
        <v>42</v>
      </c>
      <c r="F149" s="37" t="s">
        <v>773</v>
      </c>
      <c r="G149" s="37" t="s">
        <v>127</v>
      </c>
      <c r="S149" s="150">
        <f t="shared" si="7"/>
        <v>0</v>
      </c>
      <c r="T149" s="150">
        <f t="shared" si="8"/>
        <v>0</v>
      </c>
      <c r="U149" s="37" t="s">
        <v>790</v>
      </c>
    </row>
    <row r="150" spans="1:22" x14ac:dyDescent="0.3">
      <c r="A150" s="37" t="s">
        <v>457</v>
      </c>
      <c r="B150" s="37" t="s">
        <v>184</v>
      </c>
      <c r="C150" s="37" t="s">
        <v>346</v>
      </c>
      <c r="D150" s="37" t="s">
        <v>768</v>
      </c>
      <c r="E150" s="37">
        <v>36</v>
      </c>
      <c r="F150" s="37" t="s">
        <v>773</v>
      </c>
      <c r="G150" s="37" t="s">
        <v>126</v>
      </c>
      <c r="M150" s="37" t="s">
        <v>783</v>
      </c>
      <c r="N150" s="37" t="s">
        <v>784</v>
      </c>
      <c r="S150" s="150">
        <f t="shared" si="7"/>
        <v>2</v>
      </c>
      <c r="T150" s="150">
        <f t="shared" si="8"/>
        <v>1</v>
      </c>
      <c r="U150" s="37" t="s">
        <v>789</v>
      </c>
      <c r="V150" s="21" t="s">
        <v>789</v>
      </c>
    </row>
    <row r="151" spans="1:22" x14ac:dyDescent="0.3">
      <c r="A151" s="37" t="s">
        <v>463</v>
      </c>
      <c r="B151" s="37" t="s">
        <v>187</v>
      </c>
      <c r="C151" s="37" t="s">
        <v>346</v>
      </c>
      <c r="D151" s="37" t="s">
        <v>769</v>
      </c>
      <c r="E151" s="37">
        <v>33</v>
      </c>
      <c r="F151" s="37" t="s">
        <v>773</v>
      </c>
      <c r="G151" s="37" t="s">
        <v>127</v>
      </c>
      <c r="H151" s="37" t="s">
        <v>778</v>
      </c>
      <c r="M151" s="37" t="s">
        <v>783</v>
      </c>
      <c r="N151" s="37" t="s">
        <v>784</v>
      </c>
      <c r="R151" s="37" t="s">
        <v>797</v>
      </c>
      <c r="S151" s="150">
        <f t="shared" si="7"/>
        <v>4</v>
      </c>
      <c r="T151" s="150">
        <f t="shared" si="8"/>
        <v>1</v>
      </c>
      <c r="V151" s="21" t="s">
        <v>789</v>
      </c>
    </row>
    <row r="152" spans="1:22" x14ac:dyDescent="0.3">
      <c r="A152" s="37" t="s">
        <v>464</v>
      </c>
      <c r="B152" s="37" t="s">
        <v>187</v>
      </c>
      <c r="C152" s="37" t="s">
        <v>346</v>
      </c>
      <c r="D152" s="37" t="s">
        <v>768</v>
      </c>
      <c r="E152" s="37">
        <v>33</v>
      </c>
      <c r="F152" s="37" t="s">
        <v>773</v>
      </c>
      <c r="G152" s="37" t="s">
        <v>126</v>
      </c>
      <c r="I152" s="37" t="s">
        <v>779</v>
      </c>
      <c r="S152" s="150">
        <f t="shared" si="7"/>
        <v>1</v>
      </c>
      <c r="T152" s="150">
        <f t="shared" si="8"/>
        <v>1</v>
      </c>
      <c r="U152" s="37" t="s">
        <v>789</v>
      </c>
      <c r="V152" s="21" t="s">
        <v>789</v>
      </c>
    </row>
    <row r="153" spans="1:22" x14ac:dyDescent="0.3">
      <c r="A153" s="37" t="s">
        <v>468</v>
      </c>
      <c r="B153" s="37" t="s">
        <v>191</v>
      </c>
      <c r="C153" s="37" t="s">
        <v>346</v>
      </c>
      <c r="D153" s="37" t="s">
        <v>768</v>
      </c>
      <c r="E153" s="37">
        <v>41</v>
      </c>
      <c r="F153" s="37" t="s">
        <v>773</v>
      </c>
      <c r="G153" s="37" t="s">
        <v>126</v>
      </c>
      <c r="L153" s="37" t="s">
        <v>782</v>
      </c>
      <c r="M153" s="37" t="s">
        <v>783</v>
      </c>
      <c r="N153" s="37" t="s">
        <v>784</v>
      </c>
      <c r="S153" s="150">
        <f t="shared" si="7"/>
        <v>3</v>
      </c>
      <c r="T153" s="150">
        <f t="shared" si="8"/>
        <v>1</v>
      </c>
      <c r="U153" s="37" t="s">
        <v>789</v>
      </c>
    </row>
    <row r="154" spans="1:22" x14ac:dyDescent="0.3">
      <c r="A154" s="37" t="s">
        <v>469</v>
      </c>
      <c r="B154" s="37" t="s">
        <v>191</v>
      </c>
      <c r="C154" s="37" t="s">
        <v>346</v>
      </c>
      <c r="D154" s="37" t="s">
        <v>769</v>
      </c>
      <c r="E154" s="37">
        <v>45</v>
      </c>
      <c r="F154" s="37" t="s">
        <v>774</v>
      </c>
      <c r="G154" s="37" t="s">
        <v>127</v>
      </c>
      <c r="H154" s="37" t="s">
        <v>778</v>
      </c>
      <c r="S154" s="150">
        <f t="shared" si="7"/>
        <v>1</v>
      </c>
      <c r="T154" s="150">
        <f t="shared" si="8"/>
        <v>1</v>
      </c>
    </row>
    <row r="155" spans="1:22" x14ac:dyDescent="0.3">
      <c r="A155" s="37" t="s">
        <v>470</v>
      </c>
      <c r="B155" s="37" t="s">
        <v>191</v>
      </c>
      <c r="C155" s="37" t="s">
        <v>346</v>
      </c>
      <c r="D155" s="37" t="s">
        <v>768</v>
      </c>
      <c r="E155" s="37">
        <v>8</v>
      </c>
      <c r="F155" s="37" t="s">
        <v>772</v>
      </c>
      <c r="S155" s="150">
        <f t="shared" si="7"/>
        <v>0</v>
      </c>
      <c r="T155" s="150">
        <f t="shared" si="8"/>
        <v>0</v>
      </c>
      <c r="U155" s="37" t="s">
        <v>789</v>
      </c>
    </row>
    <row r="156" spans="1:22" x14ac:dyDescent="0.3">
      <c r="A156" s="37" t="s">
        <v>471</v>
      </c>
      <c r="B156" s="37" t="s">
        <v>192</v>
      </c>
      <c r="C156" s="37" t="s">
        <v>346</v>
      </c>
      <c r="D156" s="37" t="s">
        <v>768</v>
      </c>
      <c r="E156" s="37">
        <v>30</v>
      </c>
      <c r="F156" s="37" t="s">
        <v>773</v>
      </c>
      <c r="G156" s="37" t="s">
        <v>125</v>
      </c>
      <c r="L156" s="37" t="s">
        <v>782</v>
      </c>
      <c r="M156" s="37" t="s">
        <v>783</v>
      </c>
      <c r="N156" s="37" t="s">
        <v>784</v>
      </c>
      <c r="S156" s="150">
        <f t="shared" si="7"/>
        <v>3</v>
      </c>
      <c r="T156" s="150">
        <f t="shared" si="8"/>
        <v>1</v>
      </c>
      <c r="U156" s="37" t="s">
        <v>789</v>
      </c>
      <c r="V156" s="21" t="s">
        <v>789</v>
      </c>
    </row>
    <row r="157" spans="1:22" x14ac:dyDescent="0.3">
      <c r="A157" s="37" t="s">
        <v>472</v>
      </c>
      <c r="B157" s="37" t="s">
        <v>192</v>
      </c>
      <c r="C157" s="37" t="s">
        <v>346</v>
      </c>
      <c r="D157" s="37" t="s">
        <v>769</v>
      </c>
      <c r="E157" s="37">
        <v>31</v>
      </c>
      <c r="F157" s="37" t="s">
        <v>773</v>
      </c>
      <c r="G157" s="37" t="s">
        <v>127</v>
      </c>
      <c r="S157" s="150">
        <f t="shared" si="7"/>
        <v>0</v>
      </c>
      <c r="T157" s="150">
        <f t="shared" si="8"/>
        <v>0</v>
      </c>
      <c r="V157" s="21" t="s">
        <v>789</v>
      </c>
    </row>
    <row r="158" spans="1:22" x14ac:dyDescent="0.3">
      <c r="A158" s="37" t="s">
        <v>473</v>
      </c>
      <c r="B158" s="37" t="s">
        <v>193</v>
      </c>
      <c r="C158" s="37" t="s">
        <v>346</v>
      </c>
      <c r="D158" s="37" t="s">
        <v>768</v>
      </c>
      <c r="E158" s="37">
        <v>56</v>
      </c>
      <c r="F158" s="37" t="s">
        <v>773</v>
      </c>
      <c r="G158" s="37" t="s">
        <v>126</v>
      </c>
      <c r="I158" s="37" t="s">
        <v>779</v>
      </c>
      <c r="R158" s="37" t="s">
        <v>799</v>
      </c>
      <c r="S158" s="150">
        <f t="shared" si="7"/>
        <v>2</v>
      </c>
      <c r="T158" s="150">
        <f t="shared" si="8"/>
        <v>1</v>
      </c>
      <c r="U158" s="37" t="s">
        <v>789</v>
      </c>
      <c r="V158" s="21" t="s">
        <v>789</v>
      </c>
    </row>
    <row r="159" spans="1:22" x14ac:dyDescent="0.3">
      <c r="A159" s="37" t="s">
        <v>474</v>
      </c>
      <c r="B159" s="37" t="s">
        <v>193</v>
      </c>
      <c r="C159" s="37" t="s">
        <v>346</v>
      </c>
      <c r="D159" s="37" t="s">
        <v>768</v>
      </c>
      <c r="E159" s="37">
        <v>27</v>
      </c>
      <c r="F159" s="37" t="s">
        <v>773</v>
      </c>
      <c r="G159" s="37" t="s">
        <v>125</v>
      </c>
      <c r="I159" s="37" t="s">
        <v>779</v>
      </c>
      <c r="M159" s="37" t="s">
        <v>783</v>
      </c>
      <c r="N159" s="37" t="s">
        <v>784</v>
      </c>
      <c r="R159" s="37" t="s">
        <v>800</v>
      </c>
      <c r="S159" s="150">
        <f t="shared" si="7"/>
        <v>4</v>
      </c>
      <c r="T159" s="150">
        <f t="shared" si="8"/>
        <v>1</v>
      </c>
      <c r="U159" s="37" t="s">
        <v>789</v>
      </c>
      <c r="V159" s="21" t="s">
        <v>789</v>
      </c>
    </row>
    <row r="160" spans="1:22" x14ac:dyDescent="0.3">
      <c r="A160" s="37" t="s">
        <v>475</v>
      </c>
      <c r="B160" s="37" t="s">
        <v>194</v>
      </c>
      <c r="C160" s="37" t="s">
        <v>346</v>
      </c>
      <c r="D160" s="37" t="s">
        <v>769</v>
      </c>
      <c r="E160" s="37">
        <v>30</v>
      </c>
      <c r="F160" s="37" t="s">
        <v>773</v>
      </c>
      <c r="G160" s="37" t="s">
        <v>126</v>
      </c>
      <c r="S160" s="150">
        <f t="shared" si="7"/>
        <v>0</v>
      </c>
      <c r="T160" s="150">
        <f t="shared" si="8"/>
        <v>0</v>
      </c>
      <c r="U160" s="37" t="s">
        <v>789</v>
      </c>
      <c r="V160" s="21" t="s">
        <v>789</v>
      </c>
    </row>
    <row r="161" spans="1:23" x14ac:dyDescent="0.3">
      <c r="A161" s="37" t="s">
        <v>476</v>
      </c>
      <c r="B161" s="37" t="s">
        <v>194</v>
      </c>
      <c r="C161" s="37" t="s">
        <v>346</v>
      </c>
      <c r="D161" s="37" t="s">
        <v>768</v>
      </c>
      <c r="E161" s="37">
        <v>27</v>
      </c>
      <c r="F161" s="37" t="s">
        <v>773</v>
      </c>
      <c r="G161" s="37" t="s">
        <v>127</v>
      </c>
      <c r="S161" s="150">
        <f t="shared" si="7"/>
        <v>0</v>
      </c>
      <c r="T161" s="150">
        <f t="shared" si="8"/>
        <v>0</v>
      </c>
      <c r="U161" s="37" t="s">
        <v>791</v>
      </c>
    </row>
    <row r="162" spans="1:23" x14ac:dyDescent="0.3">
      <c r="A162" s="37" t="s">
        <v>477</v>
      </c>
      <c r="B162" s="37" t="s">
        <v>195</v>
      </c>
      <c r="C162" s="37" t="s">
        <v>346</v>
      </c>
      <c r="D162" s="37" t="s">
        <v>769</v>
      </c>
      <c r="E162" s="37">
        <v>29</v>
      </c>
      <c r="F162" s="37" t="s">
        <v>773</v>
      </c>
      <c r="G162" s="37" t="s">
        <v>125</v>
      </c>
      <c r="M162" s="37" t="s">
        <v>783</v>
      </c>
      <c r="S162" s="150">
        <f t="shared" si="7"/>
        <v>1</v>
      </c>
      <c r="T162" s="150">
        <f t="shared" si="8"/>
        <v>1</v>
      </c>
      <c r="U162" s="37" t="s">
        <v>790</v>
      </c>
      <c r="V162" s="21" t="s">
        <v>789</v>
      </c>
    </row>
    <row r="163" spans="1:23" x14ac:dyDescent="0.3">
      <c r="A163" s="37" t="s">
        <v>478</v>
      </c>
      <c r="B163" s="37" t="s">
        <v>195</v>
      </c>
      <c r="C163" s="37" t="s">
        <v>346</v>
      </c>
      <c r="D163" s="37" t="s">
        <v>768</v>
      </c>
      <c r="E163" s="37">
        <v>26</v>
      </c>
      <c r="F163" s="37" t="s">
        <v>773</v>
      </c>
      <c r="G163" s="37" t="s">
        <v>125</v>
      </c>
      <c r="P163" s="37" t="s">
        <v>786</v>
      </c>
      <c r="S163" s="150">
        <f t="shared" si="7"/>
        <v>1</v>
      </c>
      <c r="T163" s="150">
        <f t="shared" si="8"/>
        <v>1</v>
      </c>
      <c r="U163" s="37" t="s">
        <v>789</v>
      </c>
      <c r="V163" s="21" t="s">
        <v>789</v>
      </c>
    </row>
    <row r="164" spans="1:23" x14ac:dyDescent="0.3">
      <c r="A164" s="37">
        <v>456</v>
      </c>
      <c r="B164" s="37">
        <v>456</v>
      </c>
      <c r="C164" s="37" t="s">
        <v>346</v>
      </c>
      <c r="D164" s="37" t="s">
        <v>769</v>
      </c>
      <c r="E164" s="37">
        <v>45</v>
      </c>
      <c r="F164" s="37" t="s">
        <v>773</v>
      </c>
      <c r="G164" s="37" t="s">
        <v>127</v>
      </c>
      <c r="S164" s="150">
        <f t="shared" si="7"/>
        <v>0</v>
      </c>
      <c r="T164" s="150">
        <f t="shared" si="8"/>
        <v>0</v>
      </c>
    </row>
    <row r="165" spans="1:23" x14ac:dyDescent="0.3">
      <c r="A165" s="37" t="s">
        <v>352</v>
      </c>
      <c r="B165" s="37" t="s">
        <v>130</v>
      </c>
      <c r="C165" s="37" t="s">
        <v>345</v>
      </c>
      <c r="D165" s="37" t="s">
        <v>768</v>
      </c>
      <c r="E165" s="37">
        <v>20</v>
      </c>
      <c r="F165" s="37" t="s">
        <v>772</v>
      </c>
      <c r="G165" s="37" t="s">
        <v>125</v>
      </c>
      <c r="H165" s="150"/>
      <c r="I165" s="150"/>
      <c r="J165" s="150"/>
      <c r="K165" s="150"/>
      <c r="L165" s="150"/>
      <c r="M165" s="150"/>
      <c r="N165" s="150"/>
      <c r="O165" s="150"/>
      <c r="P165" s="150"/>
      <c r="Q165" s="150"/>
      <c r="R165" s="150"/>
      <c r="S165" s="150">
        <f>COUNTA(H165:R165)</f>
        <v>0</v>
      </c>
      <c r="T165" s="150">
        <f>COUNTIF(S165,"&gt;0")</f>
        <v>0</v>
      </c>
      <c r="U165" s="150" t="s">
        <v>789</v>
      </c>
      <c r="V165" s="210" t="s">
        <v>789</v>
      </c>
      <c r="W165" s="210"/>
    </row>
    <row r="166" spans="1:23" x14ac:dyDescent="0.3">
      <c r="A166" s="37" t="s">
        <v>353</v>
      </c>
      <c r="B166" s="37" t="s">
        <v>130</v>
      </c>
      <c r="C166" s="37" t="s">
        <v>345</v>
      </c>
      <c r="D166" s="37" t="s">
        <v>769</v>
      </c>
      <c r="E166" s="37">
        <v>20</v>
      </c>
      <c r="F166" s="37" t="s">
        <v>772</v>
      </c>
      <c r="G166" s="37" t="s">
        <v>125</v>
      </c>
      <c r="H166" s="164"/>
      <c r="I166" s="164"/>
      <c r="J166" s="164"/>
      <c r="K166" s="164"/>
      <c r="L166" s="164"/>
      <c r="M166" s="164"/>
      <c r="N166" s="164"/>
      <c r="O166" s="164"/>
      <c r="P166" s="164"/>
      <c r="Q166" s="164"/>
      <c r="R166" s="164"/>
      <c r="S166" s="164">
        <f t="shared" ref="S166:S229" si="9">COUNTA(H166:R166)</f>
        <v>0</v>
      </c>
      <c r="T166" s="150">
        <f t="shared" ref="T166:T229" si="10">COUNTIF(S166,"&gt;0")</f>
        <v>0</v>
      </c>
      <c r="U166" s="164" t="s">
        <v>790</v>
      </c>
      <c r="V166" s="211" t="s">
        <v>789</v>
      </c>
      <c r="W166" s="211"/>
    </row>
    <row r="167" spans="1:23" x14ac:dyDescent="0.3">
      <c r="A167" s="37" t="s">
        <v>354</v>
      </c>
      <c r="B167" s="37" t="s">
        <v>131</v>
      </c>
      <c r="C167" s="37" t="s">
        <v>345</v>
      </c>
      <c r="D167" s="37" t="s">
        <v>769</v>
      </c>
      <c r="E167" s="37">
        <v>35</v>
      </c>
      <c r="F167" s="37" t="s">
        <v>773</v>
      </c>
      <c r="G167" s="37" t="s">
        <v>126</v>
      </c>
      <c r="H167" s="164"/>
      <c r="I167" s="164"/>
      <c r="J167" s="164"/>
      <c r="K167" s="164"/>
      <c r="L167" s="164"/>
      <c r="M167" s="164"/>
      <c r="N167" s="164" t="s">
        <v>784</v>
      </c>
      <c r="O167" s="164"/>
      <c r="P167" s="164"/>
      <c r="Q167" s="164"/>
      <c r="R167" s="164"/>
      <c r="S167" s="164">
        <f t="shared" si="9"/>
        <v>1</v>
      </c>
      <c r="T167" s="150">
        <f t="shared" si="10"/>
        <v>1</v>
      </c>
      <c r="U167" s="164" t="s">
        <v>790</v>
      </c>
      <c r="V167" s="211" t="s">
        <v>789</v>
      </c>
      <c r="W167" s="211"/>
    </row>
    <row r="168" spans="1:23" x14ac:dyDescent="0.3">
      <c r="A168" s="37" t="s">
        <v>355</v>
      </c>
      <c r="B168" s="37" t="s">
        <v>132</v>
      </c>
      <c r="C168" s="37" t="s">
        <v>345</v>
      </c>
      <c r="D168" s="37" t="s">
        <v>769</v>
      </c>
      <c r="E168" s="37">
        <v>12</v>
      </c>
      <c r="H168" s="164"/>
      <c r="I168" s="164"/>
      <c r="J168" s="164"/>
      <c r="K168" s="164"/>
      <c r="L168" s="164"/>
      <c r="M168" s="164"/>
      <c r="N168" s="164"/>
      <c r="O168" s="164"/>
      <c r="P168" s="164"/>
      <c r="Q168" s="164"/>
      <c r="R168" s="164"/>
      <c r="S168" s="164">
        <f t="shared" si="9"/>
        <v>0</v>
      </c>
      <c r="T168" s="150">
        <f t="shared" si="10"/>
        <v>0</v>
      </c>
      <c r="U168" s="164" t="s">
        <v>790</v>
      </c>
      <c r="V168" s="211" t="s">
        <v>789</v>
      </c>
      <c r="W168" s="211"/>
    </row>
    <row r="169" spans="1:23" x14ac:dyDescent="0.3">
      <c r="A169" s="37" t="s">
        <v>356</v>
      </c>
      <c r="B169" s="37" t="s">
        <v>132</v>
      </c>
      <c r="C169" s="37" t="s">
        <v>345</v>
      </c>
      <c r="D169" s="37" t="s">
        <v>769</v>
      </c>
      <c r="E169" s="37">
        <v>40</v>
      </c>
      <c r="F169" s="37" t="s">
        <v>773</v>
      </c>
      <c r="G169" s="37" t="s">
        <v>126</v>
      </c>
      <c r="H169" s="164"/>
      <c r="I169" s="164"/>
      <c r="J169" s="164"/>
      <c r="K169" s="164"/>
      <c r="L169" s="164"/>
      <c r="M169" s="164" t="s">
        <v>783</v>
      </c>
      <c r="N169" s="164"/>
      <c r="O169" s="164"/>
      <c r="P169" s="164"/>
      <c r="Q169" s="164"/>
      <c r="R169" s="164"/>
      <c r="S169" s="164">
        <f t="shared" si="9"/>
        <v>1</v>
      </c>
      <c r="T169" s="150">
        <f t="shared" si="10"/>
        <v>1</v>
      </c>
      <c r="U169" s="164" t="s">
        <v>790</v>
      </c>
      <c r="V169" s="211" t="s">
        <v>789</v>
      </c>
      <c r="W169" s="211"/>
    </row>
    <row r="170" spans="1:23" x14ac:dyDescent="0.3">
      <c r="A170" s="37" t="s">
        <v>357</v>
      </c>
      <c r="B170" s="37" t="s">
        <v>132</v>
      </c>
      <c r="C170" s="37" t="s">
        <v>345</v>
      </c>
      <c r="D170" s="37" t="s">
        <v>768</v>
      </c>
      <c r="E170" s="37">
        <v>65</v>
      </c>
      <c r="F170" s="37" t="s">
        <v>774</v>
      </c>
      <c r="G170" s="37" t="s">
        <v>125</v>
      </c>
      <c r="H170" s="164" t="s">
        <v>778</v>
      </c>
      <c r="I170" s="164"/>
      <c r="J170" s="164"/>
      <c r="K170" s="164"/>
      <c r="L170" s="164" t="s">
        <v>782</v>
      </c>
      <c r="M170" s="164"/>
      <c r="N170" s="164"/>
      <c r="O170" s="164"/>
      <c r="P170" s="164"/>
      <c r="Q170" s="164"/>
      <c r="R170" s="164"/>
      <c r="S170" s="164">
        <f t="shared" si="9"/>
        <v>2</v>
      </c>
      <c r="T170" s="150">
        <f t="shared" si="10"/>
        <v>1</v>
      </c>
      <c r="U170" s="164" t="s">
        <v>789</v>
      </c>
      <c r="V170" s="211" t="s">
        <v>789</v>
      </c>
      <c r="W170" s="211"/>
    </row>
    <row r="171" spans="1:23" x14ac:dyDescent="0.3">
      <c r="A171" s="37" t="s">
        <v>358</v>
      </c>
      <c r="B171" s="37" t="s">
        <v>133</v>
      </c>
      <c r="C171" s="37" t="s">
        <v>345</v>
      </c>
      <c r="D171" s="37" t="s">
        <v>768</v>
      </c>
      <c r="E171" s="37">
        <v>13</v>
      </c>
      <c r="F171" s="37" t="s">
        <v>772</v>
      </c>
      <c r="H171" s="164"/>
      <c r="I171" s="164"/>
      <c r="J171" s="164"/>
      <c r="K171" s="164"/>
      <c r="L171" s="164"/>
      <c r="M171" s="164"/>
      <c r="N171" s="164"/>
      <c r="O171" s="164"/>
      <c r="P171" s="164"/>
      <c r="Q171" s="164"/>
      <c r="R171" s="164"/>
      <c r="S171" s="164">
        <f t="shared" si="9"/>
        <v>0</v>
      </c>
      <c r="T171" s="150">
        <f t="shared" si="10"/>
        <v>0</v>
      </c>
      <c r="U171" s="164" t="s">
        <v>789</v>
      </c>
      <c r="V171" s="211" t="s">
        <v>789</v>
      </c>
      <c r="W171" s="211"/>
    </row>
    <row r="172" spans="1:23" x14ac:dyDescent="0.3">
      <c r="A172" s="37" t="s">
        <v>359</v>
      </c>
      <c r="B172" s="37" t="s">
        <v>133</v>
      </c>
      <c r="C172" s="37" t="s">
        <v>345</v>
      </c>
      <c r="D172" s="37" t="s">
        <v>769</v>
      </c>
      <c r="E172" s="37">
        <v>43</v>
      </c>
      <c r="F172" s="37" t="s">
        <v>773</v>
      </c>
      <c r="G172" s="37" t="s">
        <v>127</v>
      </c>
      <c r="H172" s="164"/>
      <c r="I172" s="164"/>
      <c r="J172" s="164"/>
      <c r="K172" s="164"/>
      <c r="L172" s="164"/>
      <c r="M172" s="164"/>
      <c r="N172" s="164"/>
      <c r="O172" s="164"/>
      <c r="P172" s="164"/>
      <c r="Q172" s="164"/>
      <c r="R172" s="164"/>
      <c r="S172" s="164">
        <f t="shared" si="9"/>
        <v>0</v>
      </c>
      <c r="T172" s="150">
        <f t="shared" si="10"/>
        <v>0</v>
      </c>
      <c r="U172" s="164" t="s">
        <v>790</v>
      </c>
      <c r="V172" s="211" t="s">
        <v>789</v>
      </c>
      <c r="W172" s="211"/>
    </row>
    <row r="173" spans="1:23" x14ac:dyDescent="0.3">
      <c r="A173" s="37" t="s">
        <v>360</v>
      </c>
      <c r="B173" s="37" t="s">
        <v>133</v>
      </c>
      <c r="C173" s="37" t="s">
        <v>345</v>
      </c>
      <c r="D173" s="37" t="s">
        <v>768</v>
      </c>
      <c r="E173" s="37">
        <v>46</v>
      </c>
      <c r="F173" s="37" t="s">
        <v>773</v>
      </c>
      <c r="G173" s="37" t="s">
        <v>127</v>
      </c>
      <c r="H173" s="164"/>
      <c r="I173" s="164"/>
      <c r="J173" s="164"/>
      <c r="K173" s="164"/>
      <c r="L173" s="164"/>
      <c r="M173" s="164"/>
      <c r="N173" s="164"/>
      <c r="O173" s="164"/>
      <c r="P173" s="164"/>
      <c r="Q173" s="164"/>
      <c r="R173" s="164"/>
      <c r="S173" s="164">
        <f t="shared" si="9"/>
        <v>0</v>
      </c>
      <c r="T173" s="150">
        <f t="shared" si="10"/>
        <v>0</v>
      </c>
      <c r="U173" s="164" t="s">
        <v>789</v>
      </c>
      <c r="V173" s="211" t="s">
        <v>789</v>
      </c>
      <c r="W173" s="211"/>
    </row>
    <row r="174" spans="1:23" x14ac:dyDescent="0.3">
      <c r="A174" s="37" t="s">
        <v>361</v>
      </c>
      <c r="B174" s="37" t="s">
        <v>134</v>
      </c>
      <c r="C174" s="37" t="s">
        <v>345</v>
      </c>
      <c r="D174" s="37" t="s">
        <v>769</v>
      </c>
      <c r="E174" s="37">
        <v>17</v>
      </c>
      <c r="F174" s="37" t="s">
        <v>772</v>
      </c>
      <c r="H174" s="164"/>
      <c r="I174" s="164"/>
      <c r="J174" s="164"/>
      <c r="K174" s="164"/>
      <c r="L174" s="164" t="s">
        <v>782</v>
      </c>
      <c r="M174" s="164" t="s">
        <v>783</v>
      </c>
      <c r="N174" s="164" t="s">
        <v>784</v>
      </c>
      <c r="O174" s="164"/>
      <c r="P174" s="164"/>
      <c r="Q174" s="164"/>
      <c r="R174" s="164"/>
      <c r="S174" s="164">
        <f t="shared" si="9"/>
        <v>3</v>
      </c>
      <c r="T174" s="150">
        <f t="shared" si="10"/>
        <v>1</v>
      </c>
      <c r="U174" s="164" t="s">
        <v>790</v>
      </c>
      <c r="V174" s="211" t="s">
        <v>789</v>
      </c>
      <c r="W174" s="211"/>
    </row>
    <row r="175" spans="1:23" x14ac:dyDescent="0.3">
      <c r="A175" s="37" t="s">
        <v>362</v>
      </c>
      <c r="B175" s="37" t="s">
        <v>134</v>
      </c>
      <c r="C175" s="37" t="s">
        <v>345</v>
      </c>
      <c r="D175" s="37" t="s">
        <v>768</v>
      </c>
      <c r="E175" s="37">
        <v>47</v>
      </c>
      <c r="F175" s="37" t="s">
        <v>773</v>
      </c>
      <c r="G175" s="37" t="s">
        <v>126</v>
      </c>
      <c r="H175" s="164"/>
      <c r="I175" s="164"/>
      <c r="J175" s="164"/>
      <c r="K175" s="164"/>
      <c r="L175" s="164"/>
      <c r="M175" s="164"/>
      <c r="N175" s="164"/>
      <c r="O175" s="164"/>
      <c r="P175" s="164"/>
      <c r="Q175" s="164"/>
      <c r="R175" s="164"/>
      <c r="S175" s="164">
        <f t="shared" si="9"/>
        <v>0</v>
      </c>
      <c r="T175" s="150">
        <f t="shared" si="10"/>
        <v>0</v>
      </c>
      <c r="U175" s="164" t="s">
        <v>789</v>
      </c>
      <c r="V175" s="211" t="s">
        <v>789</v>
      </c>
      <c r="W175" s="211"/>
    </row>
    <row r="176" spans="1:23" x14ac:dyDescent="0.3">
      <c r="A176" s="37" t="s">
        <v>363</v>
      </c>
      <c r="B176" s="37" t="s">
        <v>135</v>
      </c>
      <c r="C176" s="37" t="s">
        <v>345</v>
      </c>
      <c r="D176" s="37" t="s">
        <v>768</v>
      </c>
      <c r="E176" s="37">
        <v>42</v>
      </c>
      <c r="F176" s="37" t="s">
        <v>773</v>
      </c>
      <c r="G176" s="37" t="s">
        <v>126</v>
      </c>
      <c r="H176" s="164"/>
      <c r="I176" s="164"/>
      <c r="J176" s="164"/>
      <c r="K176" s="164"/>
      <c r="L176" s="164"/>
      <c r="M176" s="164"/>
      <c r="N176" s="164"/>
      <c r="O176" s="164"/>
      <c r="P176" s="164"/>
      <c r="Q176" s="164"/>
      <c r="R176" s="164"/>
      <c r="S176" s="164">
        <f t="shared" si="9"/>
        <v>0</v>
      </c>
      <c r="T176" s="150">
        <f t="shared" si="10"/>
        <v>0</v>
      </c>
      <c r="U176" s="164" t="s">
        <v>789</v>
      </c>
      <c r="V176" s="211" t="s">
        <v>789</v>
      </c>
      <c r="W176" s="211"/>
    </row>
    <row r="177" spans="1:23" x14ac:dyDescent="0.3">
      <c r="A177" s="37" t="s">
        <v>364</v>
      </c>
      <c r="B177" s="37" t="s">
        <v>135</v>
      </c>
      <c r="C177" s="37" t="s">
        <v>345</v>
      </c>
      <c r="D177" s="37" t="s">
        <v>769</v>
      </c>
      <c r="E177" s="37">
        <v>44</v>
      </c>
      <c r="F177" s="37" t="s">
        <v>773</v>
      </c>
      <c r="G177" s="37" t="s">
        <v>126</v>
      </c>
      <c r="H177" s="164"/>
      <c r="I177" s="164"/>
      <c r="J177" s="164"/>
      <c r="K177" s="164"/>
      <c r="L177" s="164"/>
      <c r="M177" s="164"/>
      <c r="N177" s="164"/>
      <c r="O177" s="164"/>
      <c r="P177" s="164"/>
      <c r="Q177" s="164"/>
      <c r="R177" s="164"/>
      <c r="S177" s="164">
        <f t="shared" si="9"/>
        <v>0</v>
      </c>
      <c r="T177" s="150">
        <f t="shared" si="10"/>
        <v>0</v>
      </c>
      <c r="U177" s="164" t="s">
        <v>790</v>
      </c>
      <c r="V177" s="211" t="s">
        <v>789</v>
      </c>
      <c r="W177" s="211"/>
    </row>
    <row r="178" spans="1:23" x14ac:dyDescent="0.3">
      <c r="A178" s="37" t="s">
        <v>365</v>
      </c>
      <c r="B178" s="37" t="s">
        <v>136</v>
      </c>
      <c r="C178" s="37" t="s">
        <v>345</v>
      </c>
      <c r="D178" s="37" t="s">
        <v>768</v>
      </c>
      <c r="E178" s="37">
        <v>41</v>
      </c>
      <c r="F178" s="37" t="s">
        <v>773</v>
      </c>
      <c r="G178" s="37" t="s">
        <v>127</v>
      </c>
      <c r="H178" s="164"/>
      <c r="I178" s="164"/>
      <c r="J178" s="164"/>
      <c r="K178" s="164"/>
      <c r="L178" s="164"/>
      <c r="M178" s="164"/>
      <c r="N178" s="164"/>
      <c r="O178" s="164"/>
      <c r="P178" s="164"/>
      <c r="Q178" s="164"/>
      <c r="R178" s="164"/>
      <c r="S178" s="164">
        <f t="shared" si="9"/>
        <v>0</v>
      </c>
      <c r="T178" s="150">
        <f t="shared" si="10"/>
        <v>0</v>
      </c>
      <c r="U178" s="164" t="s">
        <v>789</v>
      </c>
      <c r="V178" s="211" t="s">
        <v>789</v>
      </c>
      <c r="W178" s="211"/>
    </row>
    <row r="179" spans="1:23" x14ac:dyDescent="0.3">
      <c r="A179" s="37" t="s">
        <v>366</v>
      </c>
      <c r="B179" s="37" t="s">
        <v>137</v>
      </c>
      <c r="C179" s="37" t="s">
        <v>345</v>
      </c>
      <c r="D179" s="37" t="s">
        <v>768</v>
      </c>
      <c r="E179" s="37">
        <v>65</v>
      </c>
      <c r="F179" s="37" t="s">
        <v>774</v>
      </c>
      <c r="G179" s="37" t="s">
        <v>126</v>
      </c>
      <c r="H179" s="164" t="s">
        <v>778</v>
      </c>
      <c r="I179" s="164"/>
      <c r="J179" s="164"/>
      <c r="K179" s="164"/>
      <c r="L179" s="164"/>
      <c r="M179" s="164"/>
      <c r="N179" s="164"/>
      <c r="O179" s="164"/>
      <c r="P179" s="164"/>
      <c r="Q179" s="164"/>
      <c r="R179" s="164"/>
      <c r="S179" s="164">
        <f t="shared" si="9"/>
        <v>1</v>
      </c>
      <c r="T179" s="150">
        <f t="shared" si="10"/>
        <v>1</v>
      </c>
      <c r="U179" s="164" t="s">
        <v>789</v>
      </c>
      <c r="V179" s="211" t="s">
        <v>789</v>
      </c>
      <c r="W179" s="211"/>
    </row>
    <row r="180" spans="1:23" x14ac:dyDescent="0.3">
      <c r="A180" s="37" t="s">
        <v>367</v>
      </c>
      <c r="B180" s="37" t="s">
        <v>138</v>
      </c>
      <c r="C180" s="37" t="s">
        <v>345</v>
      </c>
      <c r="D180" s="37" t="s">
        <v>769</v>
      </c>
      <c r="E180" s="37">
        <v>18</v>
      </c>
      <c r="F180" s="37" t="s">
        <v>772</v>
      </c>
      <c r="H180" s="164"/>
      <c r="I180" s="164"/>
      <c r="J180" s="164"/>
      <c r="K180" s="164"/>
      <c r="L180" s="164"/>
      <c r="M180" s="164"/>
      <c r="N180" s="164"/>
      <c r="O180" s="164"/>
      <c r="P180" s="164"/>
      <c r="Q180" s="164"/>
      <c r="R180" s="164"/>
      <c r="S180" s="164">
        <f t="shared" si="9"/>
        <v>0</v>
      </c>
      <c r="T180" s="150">
        <f t="shared" si="10"/>
        <v>0</v>
      </c>
      <c r="U180" s="164"/>
      <c r="V180" s="211"/>
      <c r="W180" s="211"/>
    </row>
    <row r="181" spans="1:23" x14ac:dyDescent="0.3">
      <c r="A181" s="37" t="s">
        <v>368</v>
      </c>
      <c r="B181" s="37" t="s">
        <v>138</v>
      </c>
      <c r="C181" s="37" t="s">
        <v>345</v>
      </c>
      <c r="D181" s="37" t="s">
        <v>768</v>
      </c>
      <c r="E181" s="37">
        <v>52</v>
      </c>
      <c r="F181" s="37" t="s">
        <v>773</v>
      </c>
      <c r="G181" s="37" t="s">
        <v>126</v>
      </c>
      <c r="H181" s="164"/>
      <c r="I181" s="164"/>
      <c r="J181" s="164"/>
      <c r="K181" s="164"/>
      <c r="L181" s="164"/>
      <c r="M181" s="164"/>
      <c r="N181" s="164"/>
      <c r="O181" s="164"/>
      <c r="P181" s="164"/>
      <c r="Q181" s="164"/>
      <c r="R181" s="164"/>
      <c r="S181" s="164">
        <f t="shared" si="9"/>
        <v>0</v>
      </c>
      <c r="T181" s="150">
        <f t="shared" si="10"/>
        <v>0</v>
      </c>
      <c r="U181" s="164" t="s">
        <v>789</v>
      </c>
      <c r="V181" s="211" t="s">
        <v>789</v>
      </c>
      <c r="W181" s="211"/>
    </row>
    <row r="182" spans="1:23" x14ac:dyDescent="0.3">
      <c r="A182" s="37" t="s">
        <v>369</v>
      </c>
      <c r="B182" s="37" t="s">
        <v>139</v>
      </c>
      <c r="C182" s="37" t="s">
        <v>345</v>
      </c>
      <c r="D182" s="37" t="s">
        <v>769</v>
      </c>
      <c r="E182" s="37">
        <v>14</v>
      </c>
      <c r="F182" s="37" t="s">
        <v>772</v>
      </c>
      <c r="H182" s="164"/>
      <c r="I182" s="164"/>
      <c r="J182" s="164"/>
      <c r="K182" s="164"/>
      <c r="L182" s="164"/>
      <c r="M182" s="164"/>
      <c r="N182" s="164"/>
      <c r="O182" s="164"/>
      <c r="P182" s="164"/>
      <c r="Q182" s="164"/>
      <c r="R182" s="164"/>
      <c r="S182" s="164">
        <f t="shared" si="9"/>
        <v>0</v>
      </c>
      <c r="T182" s="150">
        <f t="shared" si="10"/>
        <v>0</v>
      </c>
      <c r="U182" s="164" t="s">
        <v>790</v>
      </c>
      <c r="V182" s="211" t="s">
        <v>789</v>
      </c>
      <c r="W182" s="211"/>
    </row>
    <row r="183" spans="1:23" x14ac:dyDescent="0.3">
      <c r="A183" s="37" t="s">
        <v>370</v>
      </c>
      <c r="B183" s="37" t="s">
        <v>139</v>
      </c>
      <c r="C183" s="37" t="s">
        <v>345</v>
      </c>
      <c r="D183" s="37" t="s">
        <v>768</v>
      </c>
      <c r="E183" s="37">
        <v>53</v>
      </c>
      <c r="F183" s="37" t="s">
        <v>773</v>
      </c>
      <c r="G183" s="37" t="s">
        <v>127</v>
      </c>
      <c r="H183" s="164"/>
      <c r="I183" s="164"/>
      <c r="J183" s="164"/>
      <c r="K183" s="164"/>
      <c r="L183" s="164"/>
      <c r="M183" s="164"/>
      <c r="N183" s="164"/>
      <c r="O183" s="164"/>
      <c r="P183" s="164"/>
      <c r="Q183" s="164"/>
      <c r="R183" s="164"/>
      <c r="S183" s="164">
        <f t="shared" si="9"/>
        <v>0</v>
      </c>
      <c r="T183" s="150">
        <f t="shared" si="10"/>
        <v>0</v>
      </c>
      <c r="U183" s="164" t="s">
        <v>789</v>
      </c>
      <c r="V183" s="211" t="s">
        <v>789</v>
      </c>
      <c r="W183" s="211"/>
    </row>
    <row r="184" spans="1:23" x14ac:dyDescent="0.3">
      <c r="A184" s="37" t="s">
        <v>371</v>
      </c>
      <c r="B184" s="37" t="s">
        <v>140</v>
      </c>
      <c r="C184" s="37" t="s">
        <v>345</v>
      </c>
      <c r="D184" s="37" t="s">
        <v>768</v>
      </c>
      <c r="E184" s="37">
        <v>47</v>
      </c>
      <c r="F184" s="37" t="s">
        <v>773</v>
      </c>
      <c r="G184" s="37" t="s">
        <v>126</v>
      </c>
      <c r="H184" s="164"/>
      <c r="I184" s="164"/>
      <c r="J184" s="164"/>
      <c r="K184" s="164"/>
      <c r="L184" s="164"/>
      <c r="M184" s="164"/>
      <c r="N184" s="164"/>
      <c r="O184" s="164"/>
      <c r="P184" s="164"/>
      <c r="Q184" s="164"/>
      <c r="R184" s="164" t="s">
        <v>792</v>
      </c>
      <c r="S184" s="164">
        <f t="shared" si="9"/>
        <v>1</v>
      </c>
      <c r="T184" s="150">
        <f t="shared" si="10"/>
        <v>1</v>
      </c>
      <c r="U184" s="164" t="s">
        <v>789</v>
      </c>
      <c r="V184" s="211" t="s">
        <v>789</v>
      </c>
      <c r="W184" s="211"/>
    </row>
    <row r="185" spans="1:23" x14ac:dyDescent="0.3">
      <c r="A185" s="37" t="s">
        <v>372</v>
      </c>
      <c r="B185" s="37" t="s">
        <v>140</v>
      </c>
      <c r="C185" s="37" t="s">
        <v>345</v>
      </c>
      <c r="D185" s="37" t="s">
        <v>769</v>
      </c>
      <c r="E185" s="37">
        <v>50</v>
      </c>
      <c r="F185" s="37" t="s">
        <v>773</v>
      </c>
      <c r="G185" s="37" t="s">
        <v>127</v>
      </c>
      <c r="H185" s="164"/>
      <c r="I185" s="164"/>
      <c r="J185" s="164"/>
      <c r="K185" s="164"/>
      <c r="L185" s="164"/>
      <c r="M185" s="164"/>
      <c r="N185" s="164" t="s">
        <v>784</v>
      </c>
      <c r="O185" s="164"/>
      <c r="P185" s="164"/>
      <c r="Q185" s="164"/>
      <c r="R185" s="164"/>
      <c r="S185" s="164">
        <f t="shared" si="9"/>
        <v>1</v>
      </c>
      <c r="T185" s="150">
        <f t="shared" si="10"/>
        <v>1</v>
      </c>
      <c r="U185" s="164" t="s">
        <v>790</v>
      </c>
      <c r="V185" s="211" t="s">
        <v>789</v>
      </c>
      <c r="W185" s="211"/>
    </row>
    <row r="186" spans="1:23" x14ac:dyDescent="0.3">
      <c r="A186" s="37" t="s">
        <v>373</v>
      </c>
      <c r="B186" s="37" t="s">
        <v>141</v>
      </c>
      <c r="C186" s="37" t="s">
        <v>345</v>
      </c>
      <c r="D186" s="37" t="s">
        <v>768</v>
      </c>
      <c r="E186" s="37">
        <v>25</v>
      </c>
      <c r="F186" s="37" t="s">
        <v>773</v>
      </c>
      <c r="G186" s="37" t="s">
        <v>126</v>
      </c>
      <c r="H186" s="164"/>
      <c r="I186" s="164"/>
      <c r="J186" s="164"/>
      <c r="K186" s="164"/>
      <c r="L186" s="164"/>
      <c r="M186" s="164"/>
      <c r="N186" s="164"/>
      <c r="O186" s="164"/>
      <c r="P186" s="164"/>
      <c r="Q186" s="164"/>
      <c r="R186" s="164"/>
      <c r="S186" s="164">
        <f t="shared" si="9"/>
        <v>0</v>
      </c>
      <c r="T186" s="150">
        <f t="shared" si="10"/>
        <v>0</v>
      </c>
      <c r="U186" s="164" t="s">
        <v>789</v>
      </c>
      <c r="V186" s="211" t="s">
        <v>789</v>
      </c>
      <c r="W186" s="211"/>
    </row>
    <row r="187" spans="1:23" x14ac:dyDescent="0.3">
      <c r="A187" s="37" t="s">
        <v>374</v>
      </c>
      <c r="B187" s="37" t="s">
        <v>142</v>
      </c>
      <c r="C187" s="37" t="s">
        <v>345</v>
      </c>
      <c r="D187" s="37" t="s">
        <v>768</v>
      </c>
      <c r="E187" s="37">
        <v>48</v>
      </c>
      <c r="F187" s="37" t="s">
        <v>773</v>
      </c>
      <c r="G187" s="37" t="s">
        <v>126</v>
      </c>
      <c r="H187" s="164"/>
      <c r="I187" s="164"/>
      <c r="J187" s="164"/>
      <c r="K187" s="164"/>
      <c r="L187" s="164"/>
      <c r="M187" s="164" t="s">
        <v>783</v>
      </c>
      <c r="N187" s="164" t="s">
        <v>784</v>
      </c>
      <c r="O187" s="164"/>
      <c r="P187" s="164"/>
      <c r="Q187" s="164"/>
      <c r="R187" s="164"/>
      <c r="S187" s="164">
        <f t="shared" si="9"/>
        <v>2</v>
      </c>
      <c r="T187" s="150">
        <f t="shared" si="10"/>
        <v>1</v>
      </c>
      <c r="U187" s="164" t="s">
        <v>789</v>
      </c>
      <c r="V187" s="211" t="s">
        <v>789</v>
      </c>
      <c r="W187" s="211"/>
    </row>
    <row r="188" spans="1:23" x14ac:dyDescent="0.3">
      <c r="A188" s="37" t="s">
        <v>383</v>
      </c>
      <c r="B188" s="37" t="s">
        <v>145</v>
      </c>
      <c r="C188" s="37" t="s">
        <v>345</v>
      </c>
      <c r="D188" s="37" t="s">
        <v>768</v>
      </c>
      <c r="E188" s="37">
        <v>32</v>
      </c>
      <c r="F188" s="37" t="s">
        <v>773</v>
      </c>
      <c r="G188" s="37" t="s">
        <v>127</v>
      </c>
      <c r="H188" s="164"/>
      <c r="I188" s="164"/>
      <c r="J188" s="164"/>
      <c r="K188" s="164" t="s">
        <v>781</v>
      </c>
      <c r="L188" s="164" t="s">
        <v>782</v>
      </c>
      <c r="M188" s="164" t="s">
        <v>783</v>
      </c>
      <c r="N188" s="164"/>
      <c r="O188" s="164"/>
      <c r="P188" s="164"/>
      <c r="Q188" s="164"/>
      <c r="R188" s="164"/>
      <c r="S188" s="164">
        <f t="shared" si="9"/>
        <v>3</v>
      </c>
      <c r="T188" s="150">
        <f t="shared" si="10"/>
        <v>1</v>
      </c>
      <c r="U188" s="164" t="s">
        <v>789</v>
      </c>
      <c r="V188" s="211" t="s">
        <v>789</v>
      </c>
      <c r="W188" s="211"/>
    </row>
    <row r="189" spans="1:23" x14ac:dyDescent="0.3">
      <c r="A189" s="37" t="s">
        <v>384</v>
      </c>
      <c r="B189" s="37" t="s">
        <v>145</v>
      </c>
      <c r="C189" s="37" t="s">
        <v>345</v>
      </c>
      <c r="D189" s="37" t="s">
        <v>769</v>
      </c>
      <c r="E189" s="37">
        <v>34</v>
      </c>
      <c r="F189" s="37" t="s">
        <v>773</v>
      </c>
      <c r="G189" s="37" t="s">
        <v>127</v>
      </c>
      <c r="H189" s="164"/>
      <c r="I189" s="164"/>
      <c r="J189" s="164"/>
      <c r="K189" s="164"/>
      <c r="L189" s="164"/>
      <c r="M189" s="164"/>
      <c r="N189" s="164"/>
      <c r="O189" s="164"/>
      <c r="P189" s="164"/>
      <c r="Q189" s="164"/>
      <c r="R189" s="164"/>
      <c r="S189" s="164">
        <f t="shared" si="9"/>
        <v>0</v>
      </c>
      <c r="T189" s="150">
        <f t="shared" si="10"/>
        <v>0</v>
      </c>
      <c r="U189" s="164" t="s">
        <v>790</v>
      </c>
      <c r="V189" s="211" t="s">
        <v>789</v>
      </c>
      <c r="W189" s="211"/>
    </row>
    <row r="190" spans="1:23" x14ac:dyDescent="0.3">
      <c r="A190" s="37" t="s">
        <v>385</v>
      </c>
      <c r="B190" s="37" t="s">
        <v>146</v>
      </c>
      <c r="C190" s="37" t="s">
        <v>345</v>
      </c>
      <c r="D190" s="37" t="s">
        <v>769</v>
      </c>
      <c r="E190" s="37">
        <v>47</v>
      </c>
      <c r="F190" s="37" t="s">
        <v>773</v>
      </c>
      <c r="G190" s="37" t="s">
        <v>126</v>
      </c>
      <c r="H190" s="164"/>
      <c r="I190" s="164"/>
      <c r="J190" s="164"/>
      <c r="K190" s="164"/>
      <c r="L190" s="164"/>
      <c r="M190" s="164"/>
      <c r="N190" s="164"/>
      <c r="O190" s="164"/>
      <c r="P190" s="164"/>
      <c r="Q190" s="164"/>
      <c r="R190" s="164"/>
      <c r="S190" s="164">
        <f t="shared" si="9"/>
        <v>0</v>
      </c>
      <c r="T190" s="150">
        <f t="shared" si="10"/>
        <v>0</v>
      </c>
      <c r="U190" s="164" t="s">
        <v>790</v>
      </c>
      <c r="V190" s="211" t="s">
        <v>789</v>
      </c>
      <c r="W190" s="211"/>
    </row>
    <row r="191" spans="1:23" x14ac:dyDescent="0.3">
      <c r="A191" s="37" t="s">
        <v>389</v>
      </c>
      <c r="B191" s="37" t="s">
        <v>146</v>
      </c>
      <c r="C191" s="37" t="s">
        <v>345</v>
      </c>
      <c r="D191" s="37" t="s">
        <v>768</v>
      </c>
      <c r="E191" s="37">
        <v>46</v>
      </c>
      <c r="F191" s="37" t="s">
        <v>773</v>
      </c>
      <c r="G191" s="37" t="s">
        <v>126</v>
      </c>
      <c r="H191" s="164"/>
      <c r="I191" s="164"/>
      <c r="J191" s="164"/>
      <c r="K191" s="164"/>
      <c r="L191" s="164"/>
      <c r="M191" s="164" t="s">
        <v>783</v>
      </c>
      <c r="N191" s="164"/>
      <c r="O191" s="164"/>
      <c r="P191" s="164"/>
      <c r="Q191" s="164"/>
      <c r="R191" s="164"/>
      <c r="S191" s="164">
        <f t="shared" si="9"/>
        <v>1</v>
      </c>
      <c r="T191" s="150">
        <f t="shared" si="10"/>
        <v>1</v>
      </c>
      <c r="U191" s="164" t="s">
        <v>789</v>
      </c>
      <c r="V191" s="211" t="s">
        <v>789</v>
      </c>
      <c r="W191" s="211"/>
    </row>
    <row r="192" spans="1:23" x14ac:dyDescent="0.3">
      <c r="A192" s="37" t="s">
        <v>390</v>
      </c>
      <c r="B192" s="37" t="s">
        <v>148</v>
      </c>
      <c r="C192" s="37" t="s">
        <v>345</v>
      </c>
      <c r="D192" s="37" t="s">
        <v>769</v>
      </c>
      <c r="E192" s="37">
        <v>41</v>
      </c>
      <c r="F192" s="37" t="s">
        <v>773</v>
      </c>
      <c r="G192" s="37" t="s">
        <v>126</v>
      </c>
      <c r="H192" s="164"/>
      <c r="I192" s="164"/>
      <c r="J192" s="164"/>
      <c r="K192" s="164"/>
      <c r="L192" s="164"/>
      <c r="M192" s="164"/>
      <c r="N192" s="164"/>
      <c r="O192" s="164"/>
      <c r="P192" s="164"/>
      <c r="Q192" s="164"/>
      <c r="R192" s="164"/>
      <c r="S192" s="164">
        <f t="shared" si="9"/>
        <v>0</v>
      </c>
      <c r="T192" s="150">
        <f t="shared" si="10"/>
        <v>0</v>
      </c>
      <c r="U192" s="164" t="s">
        <v>790</v>
      </c>
      <c r="V192" s="211" t="s">
        <v>789</v>
      </c>
      <c r="W192" s="211"/>
    </row>
    <row r="193" spans="1:23" x14ac:dyDescent="0.3">
      <c r="A193" s="37" t="s">
        <v>392</v>
      </c>
      <c r="B193" s="37" t="s">
        <v>149</v>
      </c>
      <c r="C193" s="37" t="s">
        <v>345</v>
      </c>
      <c r="D193" s="37" t="s">
        <v>769</v>
      </c>
      <c r="E193" s="37">
        <v>43</v>
      </c>
      <c r="F193" s="37" t="s">
        <v>773</v>
      </c>
      <c r="G193" s="37" t="s">
        <v>126</v>
      </c>
      <c r="H193" s="164"/>
      <c r="I193" s="164"/>
      <c r="J193" s="164"/>
      <c r="K193" s="164"/>
      <c r="L193" s="164" t="s">
        <v>782</v>
      </c>
      <c r="M193" s="164" t="s">
        <v>783</v>
      </c>
      <c r="N193" s="164"/>
      <c r="O193" s="164"/>
      <c r="P193" s="164"/>
      <c r="Q193" s="164"/>
      <c r="R193" s="164"/>
      <c r="S193" s="164">
        <f t="shared" si="9"/>
        <v>2</v>
      </c>
      <c r="T193" s="150">
        <f t="shared" si="10"/>
        <v>1</v>
      </c>
      <c r="U193" s="164" t="s">
        <v>790</v>
      </c>
      <c r="V193" s="211" t="s">
        <v>789</v>
      </c>
      <c r="W193" s="211"/>
    </row>
    <row r="194" spans="1:23" x14ac:dyDescent="0.3">
      <c r="A194" s="37" t="s">
        <v>394</v>
      </c>
      <c r="B194" s="37" t="s">
        <v>150</v>
      </c>
      <c r="C194" s="37" t="s">
        <v>345</v>
      </c>
      <c r="D194" s="37" t="s">
        <v>769</v>
      </c>
      <c r="E194" s="37">
        <v>57</v>
      </c>
      <c r="F194" s="37" t="s">
        <v>773</v>
      </c>
      <c r="G194" s="37" t="s">
        <v>127</v>
      </c>
      <c r="H194" s="164"/>
      <c r="I194" s="164"/>
      <c r="J194" s="164"/>
      <c r="K194" s="164"/>
      <c r="L194" s="164"/>
      <c r="M194" s="164"/>
      <c r="N194" s="164"/>
      <c r="O194" s="164"/>
      <c r="P194" s="164"/>
      <c r="Q194" s="164"/>
      <c r="R194" s="164"/>
      <c r="S194" s="164">
        <f t="shared" si="9"/>
        <v>0</v>
      </c>
      <c r="T194" s="150">
        <f t="shared" si="10"/>
        <v>0</v>
      </c>
      <c r="U194" s="164" t="s">
        <v>790</v>
      </c>
      <c r="V194" s="211" t="s">
        <v>789</v>
      </c>
      <c r="W194" s="211"/>
    </row>
    <row r="195" spans="1:23" x14ac:dyDescent="0.3">
      <c r="A195" s="37" t="s">
        <v>395</v>
      </c>
      <c r="B195" s="37" t="s">
        <v>152</v>
      </c>
      <c r="C195" s="37" t="s">
        <v>345</v>
      </c>
      <c r="D195" s="37" t="s">
        <v>769</v>
      </c>
      <c r="E195" s="37">
        <v>63</v>
      </c>
      <c r="F195" s="37" t="s">
        <v>773</v>
      </c>
      <c r="G195" s="37" t="s">
        <v>126</v>
      </c>
      <c r="H195" s="164"/>
      <c r="I195" s="164"/>
      <c r="J195" s="164"/>
      <c r="K195" s="164"/>
      <c r="L195" s="164"/>
      <c r="M195" s="164"/>
      <c r="N195" s="164"/>
      <c r="O195" s="164"/>
      <c r="P195" s="164"/>
      <c r="Q195" s="164"/>
      <c r="R195" s="164"/>
      <c r="S195" s="164">
        <f t="shared" si="9"/>
        <v>0</v>
      </c>
      <c r="T195" s="150">
        <f t="shared" si="10"/>
        <v>0</v>
      </c>
      <c r="U195" s="164" t="s">
        <v>790</v>
      </c>
      <c r="V195" s="211" t="s">
        <v>789</v>
      </c>
      <c r="W195" s="211"/>
    </row>
    <row r="196" spans="1:23" x14ac:dyDescent="0.3">
      <c r="A196" s="37" t="s">
        <v>396</v>
      </c>
      <c r="B196" s="37" t="s">
        <v>152</v>
      </c>
      <c r="C196" s="37" t="s">
        <v>345</v>
      </c>
      <c r="D196" s="37" t="s">
        <v>768</v>
      </c>
      <c r="E196" s="37">
        <v>55</v>
      </c>
      <c r="F196" s="37" t="s">
        <v>774</v>
      </c>
      <c r="G196" s="37" t="s">
        <v>126</v>
      </c>
      <c r="H196" s="164"/>
      <c r="I196" s="164"/>
      <c r="J196" s="164"/>
      <c r="K196" s="164"/>
      <c r="L196" s="164"/>
      <c r="M196" s="164"/>
      <c r="N196" s="164"/>
      <c r="O196" s="164"/>
      <c r="P196" s="164"/>
      <c r="Q196" s="164"/>
      <c r="R196" s="164"/>
      <c r="S196" s="164">
        <f t="shared" si="9"/>
        <v>0</v>
      </c>
      <c r="T196" s="150">
        <f t="shared" si="10"/>
        <v>0</v>
      </c>
      <c r="U196" s="164" t="s">
        <v>789</v>
      </c>
      <c r="V196" s="211" t="s">
        <v>789</v>
      </c>
      <c r="W196" s="211"/>
    </row>
    <row r="197" spans="1:23" x14ac:dyDescent="0.3">
      <c r="A197" s="37" t="s">
        <v>407</v>
      </c>
      <c r="B197" s="37" t="s">
        <v>157</v>
      </c>
      <c r="C197" s="37" t="s">
        <v>345</v>
      </c>
      <c r="D197" s="37" t="s">
        <v>768</v>
      </c>
      <c r="E197" s="37">
        <v>36</v>
      </c>
      <c r="F197" s="37" t="s">
        <v>773</v>
      </c>
      <c r="G197" s="37" t="s">
        <v>126</v>
      </c>
      <c r="H197" s="164"/>
      <c r="I197" s="164"/>
      <c r="J197" s="164"/>
      <c r="K197" s="164"/>
      <c r="L197" s="164"/>
      <c r="M197" s="164"/>
      <c r="N197" s="164"/>
      <c r="O197" s="164"/>
      <c r="P197" s="164"/>
      <c r="Q197" s="164"/>
      <c r="R197" s="164"/>
      <c r="S197" s="164">
        <f t="shared" si="9"/>
        <v>0</v>
      </c>
      <c r="T197" s="150">
        <f t="shared" si="10"/>
        <v>0</v>
      </c>
      <c r="U197" s="164" t="s">
        <v>789</v>
      </c>
      <c r="V197" s="211" t="s">
        <v>789</v>
      </c>
      <c r="W197" s="211"/>
    </row>
    <row r="198" spans="1:23" x14ac:dyDescent="0.3">
      <c r="A198" s="37" t="s">
        <v>408</v>
      </c>
      <c r="B198" s="37" t="s">
        <v>158</v>
      </c>
      <c r="C198" s="37" t="s">
        <v>345</v>
      </c>
      <c r="D198" s="37" t="s">
        <v>769</v>
      </c>
      <c r="E198" s="37">
        <v>31</v>
      </c>
      <c r="F198" s="37" t="s">
        <v>773</v>
      </c>
      <c r="G198" s="37" t="s">
        <v>126</v>
      </c>
      <c r="H198" s="164"/>
      <c r="I198" s="164"/>
      <c r="J198" s="164"/>
      <c r="K198" s="164"/>
      <c r="L198" s="164"/>
      <c r="M198" s="164"/>
      <c r="N198" s="164"/>
      <c r="O198" s="164"/>
      <c r="P198" s="164"/>
      <c r="Q198" s="164"/>
      <c r="R198" s="164"/>
      <c r="S198" s="164">
        <f t="shared" si="9"/>
        <v>0</v>
      </c>
      <c r="T198" s="150">
        <f t="shared" si="10"/>
        <v>0</v>
      </c>
      <c r="U198" s="164" t="s">
        <v>790</v>
      </c>
      <c r="V198" s="211" t="s">
        <v>789</v>
      </c>
      <c r="W198" s="211"/>
    </row>
    <row r="199" spans="1:23" x14ac:dyDescent="0.3">
      <c r="A199" s="37" t="s">
        <v>413</v>
      </c>
      <c r="B199" s="37" t="s">
        <v>159</v>
      </c>
      <c r="C199" s="37" t="s">
        <v>345</v>
      </c>
      <c r="D199" s="37" t="s">
        <v>769</v>
      </c>
      <c r="E199" s="37">
        <v>59</v>
      </c>
      <c r="F199" s="37" t="s">
        <v>773</v>
      </c>
      <c r="G199" s="37" t="s">
        <v>126</v>
      </c>
      <c r="H199" s="164"/>
      <c r="I199" s="164"/>
      <c r="J199" s="164"/>
      <c r="K199" s="164"/>
      <c r="L199" s="164" t="s">
        <v>782</v>
      </c>
      <c r="M199" s="164" t="s">
        <v>783</v>
      </c>
      <c r="N199" s="164" t="s">
        <v>784</v>
      </c>
      <c r="O199" s="164"/>
      <c r="P199" s="164"/>
      <c r="Q199" s="164"/>
      <c r="R199" s="164"/>
      <c r="S199" s="164">
        <f t="shared" si="9"/>
        <v>3</v>
      </c>
      <c r="T199" s="150">
        <f t="shared" si="10"/>
        <v>1</v>
      </c>
      <c r="U199" s="164" t="s">
        <v>790</v>
      </c>
      <c r="V199" s="211" t="s">
        <v>789</v>
      </c>
      <c r="W199" s="211"/>
    </row>
    <row r="200" spans="1:23" x14ac:dyDescent="0.3">
      <c r="A200" s="37" t="s">
        <v>414</v>
      </c>
      <c r="B200" s="37" t="s">
        <v>161</v>
      </c>
      <c r="C200" s="37" t="s">
        <v>345</v>
      </c>
      <c r="D200" s="37" t="s">
        <v>768</v>
      </c>
      <c r="E200" s="37">
        <v>52</v>
      </c>
      <c r="F200" s="37" t="s">
        <v>773</v>
      </c>
      <c r="G200" s="37" t="s">
        <v>126</v>
      </c>
      <c r="H200" s="164"/>
      <c r="I200" s="164"/>
      <c r="J200" s="164"/>
      <c r="K200" s="164"/>
      <c r="L200" s="164"/>
      <c r="M200" s="164"/>
      <c r="N200" s="164"/>
      <c r="O200" s="164"/>
      <c r="P200" s="164"/>
      <c r="Q200" s="164"/>
      <c r="R200" s="164"/>
      <c r="S200" s="164">
        <f t="shared" si="9"/>
        <v>0</v>
      </c>
      <c r="T200" s="150">
        <f t="shared" si="10"/>
        <v>0</v>
      </c>
      <c r="U200" s="164" t="s">
        <v>789</v>
      </c>
      <c r="V200" s="211" t="s">
        <v>789</v>
      </c>
      <c r="W200" s="211"/>
    </row>
    <row r="201" spans="1:23" x14ac:dyDescent="0.3">
      <c r="A201" s="37" t="s">
        <v>415</v>
      </c>
      <c r="B201" s="37" t="s">
        <v>161</v>
      </c>
      <c r="C201" s="37" t="s">
        <v>345</v>
      </c>
      <c r="D201" s="37" t="s">
        <v>769</v>
      </c>
      <c r="E201" s="37">
        <v>53</v>
      </c>
      <c r="F201" s="37" t="s">
        <v>773</v>
      </c>
      <c r="G201" s="37" t="s">
        <v>126</v>
      </c>
      <c r="H201" s="164"/>
      <c r="I201" s="164"/>
      <c r="J201" s="164"/>
      <c r="K201" s="164"/>
      <c r="L201" s="164"/>
      <c r="M201" s="164"/>
      <c r="N201" s="164"/>
      <c r="O201" s="164"/>
      <c r="P201" s="164"/>
      <c r="Q201" s="164"/>
      <c r="R201" s="164"/>
      <c r="S201" s="164">
        <f t="shared" si="9"/>
        <v>0</v>
      </c>
      <c r="T201" s="150">
        <f t="shared" si="10"/>
        <v>0</v>
      </c>
      <c r="U201" s="164" t="s">
        <v>790</v>
      </c>
      <c r="V201" s="211" t="s">
        <v>789</v>
      </c>
      <c r="W201" s="211"/>
    </row>
    <row r="202" spans="1:23" x14ac:dyDescent="0.3">
      <c r="A202" s="37" t="s">
        <v>416</v>
      </c>
      <c r="B202" s="37" t="s">
        <v>161</v>
      </c>
      <c r="C202" s="37" t="s">
        <v>345</v>
      </c>
      <c r="D202" s="37" t="s">
        <v>769</v>
      </c>
      <c r="E202" s="37">
        <v>20</v>
      </c>
      <c r="F202" s="37" t="s">
        <v>774</v>
      </c>
      <c r="H202" s="164"/>
      <c r="I202" s="164"/>
      <c r="J202" s="164"/>
      <c r="K202" s="164"/>
      <c r="L202" s="164"/>
      <c r="M202" s="164"/>
      <c r="N202" s="164"/>
      <c r="O202" s="164"/>
      <c r="P202" s="164"/>
      <c r="Q202" s="164"/>
      <c r="R202" s="164"/>
      <c r="S202" s="164">
        <f t="shared" si="9"/>
        <v>0</v>
      </c>
      <c r="T202" s="150">
        <f t="shared" si="10"/>
        <v>0</v>
      </c>
      <c r="U202" s="164" t="s">
        <v>790</v>
      </c>
      <c r="V202" s="211" t="s">
        <v>789</v>
      </c>
      <c r="W202" s="211"/>
    </row>
    <row r="203" spans="1:23" x14ac:dyDescent="0.3">
      <c r="A203" s="37" t="s">
        <v>417</v>
      </c>
      <c r="B203" s="37" t="s">
        <v>162</v>
      </c>
      <c r="C203" s="37" t="s">
        <v>345</v>
      </c>
      <c r="D203" s="37" t="s">
        <v>768</v>
      </c>
      <c r="E203" s="37">
        <v>60</v>
      </c>
      <c r="F203" s="37" t="s">
        <v>773</v>
      </c>
      <c r="G203" s="37" t="s">
        <v>126</v>
      </c>
      <c r="H203" s="164"/>
      <c r="I203" s="164"/>
      <c r="J203" s="164"/>
      <c r="K203" s="164"/>
      <c r="L203" s="164"/>
      <c r="M203" s="164"/>
      <c r="N203" s="164"/>
      <c r="O203" s="164"/>
      <c r="P203" s="164"/>
      <c r="Q203" s="164"/>
      <c r="R203" s="164"/>
      <c r="S203" s="164">
        <f t="shared" si="9"/>
        <v>0</v>
      </c>
      <c r="T203" s="150">
        <f t="shared" si="10"/>
        <v>0</v>
      </c>
      <c r="U203" s="164" t="s">
        <v>789</v>
      </c>
      <c r="V203" s="211" t="s">
        <v>789</v>
      </c>
      <c r="W203" s="211"/>
    </row>
    <row r="204" spans="1:23" x14ac:dyDescent="0.3">
      <c r="A204" s="37" t="s">
        <v>422</v>
      </c>
      <c r="B204" s="37" t="s">
        <v>166</v>
      </c>
      <c r="C204" s="37" t="s">
        <v>345</v>
      </c>
      <c r="D204" s="37" t="s">
        <v>769</v>
      </c>
      <c r="E204" s="37">
        <v>29</v>
      </c>
      <c r="F204" s="37" t="s">
        <v>773</v>
      </c>
      <c r="G204" s="37" t="s">
        <v>126</v>
      </c>
      <c r="H204" s="164"/>
      <c r="I204" s="164"/>
      <c r="J204" s="164"/>
      <c r="K204" s="164"/>
      <c r="L204" s="164"/>
      <c r="M204" s="164" t="s">
        <v>783</v>
      </c>
      <c r="N204" s="164"/>
      <c r="O204" s="164"/>
      <c r="P204" s="164"/>
      <c r="Q204" s="164"/>
      <c r="R204" s="164"/>
      <c r="S204" s="164">
        <f t="shared" si="9"/>
        <v>1</v>
      </c>
      <c r="T204" s="150">
        <f t="shared" si="10"/>
        <v>1</v>
      </c>
      <c r="U204" s="164" t="s">
        <v>790</v>
      </c>
      <c r="V204" s="211" t="s">
        <v>789</v>
      </c>
      <c r="W204" s="211"/>
    </row>
    <row r="205" spans="1:23" x14ac:dyDescent="0.3">
      <c r="A205" s="37" t="s">
        <v>423</v>
      </c>
      <c r="B205" s="37" t="s">
        <v>167</v>
      </c>
      <c r="C205" s="37" t="s">
        <v>345</v>
      </c>
      <c r="D205" s="37" t="s">
        <v>769</v>
      </c>
      <c r="E205" s="37">
        <v>64</v>
      </c>
      <c r="F205" s="37" t="s">
        <v>773</v>
      </c>
      <c r="G205" s="37" t="s">
        <v>126</v>
      </c>
      <c r="H205" s="164" t="s">
        <v>778</v>
      </c>
      <c r="I205" s="164"/>
      <c r="J205" s="164"/>
      <c r="K205" s="164"/>
      <c r="L205" s="164"/>
      <c r="M205" s="164"/>
      <c r="N205" s="164"/>
      <c r="O205" s="164"/>
      <c r="P205" s="164"/>
      <c r="Q205" s="164"/>
      <c r="R205" s="164"/>
      <c r="S205" s="164">
        <f t="shared" si="9"/>
        <v>1</v>
      </c>
      <c r="T205" s="150">
        <f t="shared" si="10"/>
        <v>1</v>
      </c>
      <c r="U205" s="164" t="s">
        <v>790</v>
      </c>
      <c r="V205" s="211" t="s">
        <v>789</v>
      </c>
      <c r="W205" s="211"/>
    </row>
    <row r="206" spans="1:23" x14ac:dyDescent="0.3">
      <c r="A206" s="37" t="s">
        <v>424</v>
      </c>
      <c r="B206" s="37" t="s">
        <v>168</v>
      </c>
      <c r="C206" s="37" t="s">
        <v>345</v>
      </c>
      <c r="D206" s="37" t="s">
        <v>769</v>
      </c>
      <c r="E206" s="37">
        <v>40</v>
      </c>
      <c r="F206" s="37" t="s">
        <v>773</v>
      </c>
      <c r="G206" s="37" t="s">
        <v>126</v>
      </c>
      <c r="H206" s="164"/>
      <c r="I206" s="164"/>
      <c r="J206" s="164"/>
      <c r="K206" s="164"/>
      <c r="L206" s="164"/>
      <c r="M206" s="164" t="s">
        <v>783</v>
      </c>
      <c r="N206" s="164" t="s">
        <v>784</v>
      </c>
      <c r="O206" s="164"/>
      <c r="P206" s="164"/>
      <c r="Q206" s="164"/>
      <c r="R206" s="164"/>
      <c r="S206" s="164">
        <f t="shared" si="9"/>
        <v>2</v>
      </c>
      <c r="T206" s="150">
        <f t="shared" si="10"/>
        <v>1</v>
      </c>
      <c r="U206" s="164" t="s">
        <v>790</v>
      </c>
      <c r="V206" s="211" t="s">
        <v>789</v>
      </c>
      <c r="W206" s="211"/>
    </row>
    <row r="207" spans="1:23" x14ac:dyDescent="0.3">
      <c r="A207" s="37" t="s">
        <v>425</v>
      </c>
      <c r="B207" s="37" t="s">
        <v>168</v>
      </c>
      <c r="C207" s="37" t="s">
        <v>345</v>
      </c>
      <c r="D207" s="37" t="s">
        <v>769</v>
      </c>
      <c r="E207" s="37">
        <v>15</v>
      </c>
      <c r="G207" s="37" t="s">
        <v>126</v>
      </c>
      <c r="H207" s="164"/>
      <c r="I207" s="164"/>
      <c r="J207" s="164"/>
      <c r="K207" s="164"/>
      <c r="L207" s="164"/>
      <c r="M207" s="164"/>
      <c r="N207" s="164"/>
      <c r="O207" s="164"/>
      <c r="P207" s="164"/>
      <c r="Q207" s="164"/>
      <c r="R207" s="164"/>
      <c r="S207" s="164">
        <f t="shared" si="9"/>
        <v>0</v>
      </c>
      <c r="T207" s="150">
        <f t="shared" si="10"/>
        <v>0</v>
      </c>
      <c r="U207" s="164" t="s">
        <v>790</v>
      </c>
      <c r="V207" s="211" t="s">
        <v>789</v>
      </c>
      <c r="W207" s="211"/>
    </row>
    <row r="208" spans="1:23" x14ac:dyDescent="0.3">
      <c r="A208" s="37" t="s">
        <v>426</v>
      </c>
      <c r="B208" s="37" t="s">
        <v>169</v>
      </c>
      <c r="C208" s="37" t="s">
        <v>345</v>
      </c>
      <c r="D208" s="37" t="s">
        <v>769</v>
      </c>
      <c r="E208" s="37">
        <v>37</v>
      </c>
      <c r="F208" s="37" t="s">
        <v>773</v>
      </c>
      <c r="G208" s="37" t="s">
        <v>127</v>
      </c>
      <c r="H208" s="164"/>
      <c r="I208" s="164"/>
      <c r="J208" s="164"/>
      <c r="K208" s="164"/>
      <c r="L208" s="164" t="s">
        <v>782</v>
      </c>
      <c r="M208" s="164" t="s">
        <v>783</v>
      </c>
      <c r="N208" s="164" t="s">
        <v>784</v>
      </c>
      <c r="O208" s="164"/>
      <c r="P208" s="164"/>
      <c r="Q208" s="164"/>
      <c r="R208" s="164"/>
      <c r="S208" s="164">
        <f t="shared" si="9"/>
        <v>3</v>
      </c>
      <c r="T208" s="150">
        <f t="shared" si="10"/>
        <v>1</v>
      </c>
      <c r="U208" s="164" t="s">
        <v>790</v>
      </c>
      <c r="V208" s="211" t="s">
        <v>789</v>
      </c>
      <c r="W208" s="211"/>
    </row>
    <row r="209" spans="1:23" x14ac:dyDescent="0.3">
      <c r="A209" s="37" t="s">
        <v>426</v>
      </c>
      <c r="B209" s="37" t="s">
        <v>169</v>
      </c>
      <c r="C209" s="37" t="s">
        <v>345</v>
      </c>
      <c r="D209" s="37" t="s">
        <v>768</v>
      </c>
      <c r="E209" s="37">
        <v>6</v>
      </c>
      <c r="H209" s="164"/>
      <c r="I209" s="164"/>
      <c r="J209" s="164"/>
      <c r="K209" s="164"/>
      <c r="L209" s="164"/>
      <c r="M209" s="164"/>
      <c r="N209" s="164"/>
      <c r="O209" s="164"/>
      <c r="P209" s="164"/>
      <c r="Q209" s="164"/>
      <c r="R209" s="164"/>
      <c r="S209" s="164">
        <f t="shared" si="9"/>
        <v>0</v>
      </c>
      <c r="T209" s="150">
        <f t="shared" si="10"/>
        <v>0</v>
      </c>
      <c r="U209" s="164" t="s">
        <v>789</v>
      </c>
      <c r="V209" s="211" t="s">
        <v>789</v>
      </c>
      <c r="W209" s="211"/>
    </row>
    <row r="210" spans="1:23" x14ac:dyDescent="0.3">
      <c r="A210" s="37" t="s">
        <v>427</v>
      </c>
      <c r="B210" s="37" t="s">
        <v>169</v>
      </c>
      <c r="C210" s="37" t="s">
        <v>345</v>
      </c>
      <c r="D210" s="37" t="s">
        <v>769</v>
      </c>
      <c r="E210" s="37">
        <v>9</v>
      </c>
      <c r="H210" s="164"/>
      <c r="I210" s="164"/>
      <c r="J210" s="164"/>
      <c r="K210" s="164"/>
      <c r="L210" s="164"/>
      <c r="M210" s="164"/>
      <c r="N210" s="164"/>
      <c r="O210" s="164"/>
      <c r="P210" s="164"/>
      <c r="Q210" s="164"/>
      <c r="R210" s="164"/>
      <c r="S210" s="164">
        <f t="shared" si="9"/>
        <v>0</v>
      </c>
      <c r="T210" s="150">
        <f t="shared" si="10"/>
        <v>0</v>
      </c>
      <c r="U210" s="164" t="s">
        <v>790</v>
      </c>
      <c r="V210" s="211" t="s">
        <v>789</v>
      </c>
      <c r="W210" s="211"/>
    </row>
    <row r="211" spans="1:23" x14ac:dyDescent="0.3">
      <c r="A211" s="37" t="s">
        <v>428</v>
      </c>
      <c r="B211" s="37" t="s">
        <v>170</v>
      </c>
      <c r="C211" s="37" t="s">
        <v>345</v>
      </c>
      <c r="D211" s="37" t="s">
        <v>769</v>
      </c>
      <c r="E211" s="37">
        <v>47</v>
      </c>
      <c r="F211" s="37" t="s">
        <v>774</v>
      </c>
      <c r="G211" s="37" t="s">
        <v>126</v>
      </c>
      <c r="H211" s="164"/>
      <c r="I211" s="164"/>
      <c r="J211" s="164"/>
      <c r="K211" s="164"/>
      <c r="L211" s="164"/>
      <c r="M211" s="164"/>
      <c r="N211" s="164"/>
      <c r="O211" s="164"/>
      <c r="P211" s="164"/>
      <c r="Q211" s="164"/>
      <c r="R211" s="164"/>
      <c r="S211" s="164">
        <f t="shared" si="9"/>
        <v>0</v>
      </c>
      <c r="T211" s="150">
        <f t="shared" si="10"/>
        <v>0</v>
      </c>
      <c r="U211" s="164" t="s">
        <v>790</v>
      </c>
      <c r="V211" s="211" t="s">
        <v>789</v>
      </c>
      <c r="W211" s="211"/>
    </row>
    <row r="212" spans="1:23" x14ac:dyDescent="0.3">
      <c r="A212" s="37" t="s">
        <v>429</v>
      </c>
      <c r="B212" s="37" t="s">
        <v>171</v>
      </c>
      <c r="C212" s="37" t="s">
        <v>345</v>
      </c>
      <c r="D212" s="37" t="s">
        <v>768</v>
      </c>
      <c r="E212" s="37">
        <v>49</v>
      </c>
      <c r="F212" s="37" t="s">
        <v>773</v>
      </c>
      <c r="G212" s="37" t="s">
        <v>127</v>
      </c>
      <c r="H212" s="164"/>
      <c r="I212" s="164" t="s">
        <v>779</v>
      </c>
      <c r="J212" s="164"/>
      <c r="K212" s="164"/>
      <c r="L212" s="164"/>
      <c r="M212" s="164"/>
      <c r="N212" s="164"/>
      <c r="O212" s="164"/>
      <c r="P212" s="164"/>
      <c r="Q212" s="164"/>
      <c r="R212" s="164"/>
      <c r="S212" s="164">
        <f t="shared" si="9"/>
        <v>1</v>
      </c>
      <c r="T212" s="150">
        <f t="shared" si="10"/>
        <v>1</v>
      </c>
      <c r="U212" s="164" t="s">
        <v>789</v>
      </c>
      <c r="V212" s="211" t="s">
        <v>789</v>
      </c>
      <c r="W212" s="211"/>
    </row>
    <row r="213" spans="1:23" x14ac:dyDescent="0.3">
      <c r="A213" s="37" t="s">
        <v>430</v>
      </c>
      <c r="B213" s="37" t="s">
        <v>172</v>
      </c>
      <c r="C213" s="37" t="s">
        <v>345</v>
      </c>
      <c r="D213" s="37" t="s">
        <v>769</v>
      </c>
      <c r="E213" s="37">
        <v>27</v>
      </c>
      <c r="F213" s="37" t="s">
        <v>773</v>
      </c>
      <c r="G213" s="37" t="s">
        <v>126</v>
      </c>
      <c r="H213" s="164"/>
      <c r="I213" s="164"/>
      <c r="J213" s="164"/>
      <c r="K213" s="164"/>
      <c r="L213" s="164"/>
      <c r="M213" s="164"/>
      <c r="N213" s="164"/>
      <c r="O213" s="164"/>
      <c r="P213" s="164"/>
      <c r="Q213" s="164"/>
      <c r="R213" s="164"/>
      <c r="S213" s="164">
        <f t="shared" si="9"/>
        <v>0</v>
      </c>
      <c r="T213" s="150">
        <f t="shared" si="10"/>
        <v>0</v>
      </c>
      <c r="U213" s="164" t="s">
        <v>790</v>
      </c>
      <c r="V213" s="211" t="s">
        <v>789</v>
      </c>
      <c r="W213" s="211"/>
    </row>
    <row r="214" spans="1:23" x14ac:dyDescent="0.3">
      <c r="A214" s="37" t="s">
        <v>431</v>
      </c>
      <c r="B214" s="37" t="s">
        <v>172</v>
      </c>
      <c r="C214" s="37" t="s">
        <v>345</v>
      </c>
      <c r="D214" s="37" t="s">
        <v>768</v>
      </c>
      <c r="E214" s="37">
        <v>25</v>
      </c>
      <c r="F214" s="37" t="s">
        <v>773</v>
      </c>
      <c r="G214" s="37" t="s">
        <v>126</v>
      </c>
      <c r="H214" s="164"/>
      <c r="I214" s="164"/>
      <c r="J214" s="164"/>
      <c r="K214" s="164"/>
      <c r="L214" s="164"/>
      <c r="M214" s="164" t="s">
        <v>783</v>
      </c>
      <c r="N214" s="164"/>
      <c r="O214" s="164"/>
      <c r="P214" s="164"/>
      <c r="Q214" s="164"/>
      <c r="R214" s="164"/>
      <c r="S214" s="164">
        <f t="shared" si="9"/>
        <v>1</v>
      </c>
      <c r="T214" s="150">
        <f t="shared" si="10"/>
        <v>1</v>
      </c>
      <c r="U214" s="164" t="s">
        <v>791</v>
      </c>
      <c r="V214" s="211" t="s">
        <v>789</v>
      </c>
      <c r="W214" s="211"/>
    </row>
    <row r="215" spans="1:23" x14ac:dyDescent="0.3">
      <c r="A215" s="37" t="s">
        <v>432</v>
      </c>
      <c r="B215" s="37" t="s">
        <v>173</v>
      </c>
      <c r="C215" s="37" t="s">
        <v>345</v>
      </c>
      <c r="D215" s="37" t="s">
        <v>768</v>
      </c>
      <c r="E215" s="37">
        <v>40</v>
      </c>
      <c r="F215" s="37" t="s">
        <v>773</v>
      </c>
      <c r="G215" s="37" t="s">
        <v>125</v>
      </c>
      <c r="H215" s="164"/>
      <c r="I215" s="164"/>
      <c r="J215" s="164"/>
      <c r="K215" s="164"/>
      <c r="L215" s="164"/>
      <c r="M215" s="164"/>
      <c r="N215" s="164"/>
      <c r="O215" s="164"/>
      <c r="P215" s="164"/>
      <c r="Q215" s="164"/>
      <c r="R215" s="164"/>
      <c r="S215" s="164">
        <f t="shared" si="9"/>
        <v>0</v>
      </c>
      <c r="T215" s="150">
        <f t="shared" si="10"/>
        <v>0</v>
      </c>
      <c r="U215" s="164" t="s">
        <v>790</v>
      </c>
      <c r="V215" s="211" t="s">
        <v>789</v>
      </c>
      <c r="W215" s="211"/>
    </row>
    <row r="216" spans="1:23" x14ac:dyDescent="0.3">
      <c r="A216" s="37" t="s">
        <v>433</v>
      </c>
      <c r="B216" s="37" t="s">
        <v>174</v>
      </c>
      <c r="C216" s="37" t="s">
        <v>345</v>
      </c>
      <c r="D216" s="37" t="s">
        <v>768</v>
      </c>
      <c r="E216" s="37">
        <v>69</v>
      </c>
      <c r="F216" s="37" t="s">
        <v>774</v>
      </c>
      <c r="G216" s="37" t="s">
        <v>125</v>
      </c>
      <c r="H216" s="164" t="s">
        <v>778</v>
      </c>
      <c r="I216" s="164"/>
      <c r="J216" s="164"/>
      <c r="K216" s="164"/>
      <c r="L216" s="164"/>
      <c r="M216" s="164"/>
      <c r="N216" s="164"/>
      <c r="O216" s="164" t="s">
        <v>785</v>
      </c>
      <c r="P216" s="164"/>
      <c r="Q216" s="164"/>
      <c r="R216" s="164"/>
      <c r="S216" s="164">
        <f t="shared" si="9"/>
        <v>2</v>
      </c>
      <c r="T216" s="150">
        <f t="shared" si="10"/>
        <v>1</v>
      </c>
      <c r="U216" s="164" t="s">
        <v>789</v>
      </c>
      <c r="V216" s="211" t="s">
        <v>789</v>
      </c>
      <c r="W216" s="211"/>
    </row>
    <row r="217" spans="1:23" x14ac:dyDescent="0.3">
      <c r="A217" s="37" t="s">
        <v>458</v>
      </c>
      <c r="B217" s="37" t="s">
        <v>185</v>
      </c>
      <c r="C217" s="37" t="s">
        <v>345</v>
      </c>
      <c r="D217" s="37" t="s">
        <v>768</v>
      </c>
      <c r="E217" s="37">
        <v>39</v>
      </c>
      <c r="F217" s="37" t="s">
        <v>773</v>
      </c>
      <c r="G217" s="37" t="s">
        <v>126</v>
      </c>
      <c r="H217" s="164"/>
      <c r="I217" s="164"/>
      <c r="J217" s="164"/>
      <c r="K217" s="164"/>
      <c r="L217" s="164"/>
      <c r="M217" s="164"/>
      <c r="N217" s="164"/>
      <c r="O217" s="164"/>
      <c r="P217" s="164"/>
      <c r="Q217" s="164"/>
      <c r="R217" s="164"/>
      <c r="S217" s="164">
        <f t="shared" si="9"/>
        <v>0</v>
      </c>
      <c r="T217" s="150">
        <f t="shared" si="10"/>
        <v>0</v>
      </c>
      <c r="U217" s="164" t="s">
        <v>789</v>
      </c>
      <c r="V217" s="211" t="s">
        <v>789</v>
      </c>
      <c r="W217" s="211"/>
    </row>
    <row r="218" spans="1:23" x14ac:dyDescent="0.3">
      <c r="A218" s="37" t="s">
        <v>459</v>
      </c>
      <c r="B218" s="37" t="s">
        <v>185</v>
      </c>
      <c r="C218" s="37" t="s">
        <v>345</v>
      </c>
      <c r="D218" s="37" t="s">
        <v>769</v>
      </c>
      <c r="E218" s="37">
        <v>43</v>
      </c>
      <c r="F218" s="37" t="s">
        <v>773</v>
      </c>
      <c r="G218" s="37" t="s">
        <v>126</v>
      </c>
      <c r="H218" s="164"/>
      <c r="I218" s="164"/>
      <c r="J218" s="164"/>
      <c r="K218" s="164"/>
      <c r="L218" s="164" t="s">
        <v>782</v>
      </c>
      <c r="M218" s="164" t="s">
        <v>783</v>
      </c>
      <c r="N218" s="164"/>
      <c r="O218" s="164"/>
      <c r="P218" s="164"/>
      <c r="Q218" s="164"/>
      <c r="R218" s="164"/>
      <c r="S218" s="164">
        <f t="shared" si="9"/>
        <v>2</v>
      </c>
      <c r="T218" s="150">
        <f t="shared" si="10"/>
        <v>1</v>
      </c>
      <c r="U218" s="164" t="s">
        <v>789</v>
      </c>
      <c r="V218" s="211" t="s">
        <v>789</v>
      </c>
      <c r="W218" s="211"/>
    </row>
    <row r="219" spans="1:23" x14ac:dyDescent="0.3">
      <c r="A219" s="37" t="s">
        <v>460</v>
      </c>
      <c r="B219" s="37" t="s">
        <v>186</v>
      </c>
      <c r="C219" s="37" t="s">
        <v>345</v>
      </c>
      <c r="D219" s="37" t="s">
        <v>768</v>
      </c>
      <c r="E219" s="37">
        <v>49</v>
      </c>
      <c r="F219" s="37" t="s">
        <v>773</v>
      </c>
      <c r="G219" s="37" t="s">
        <v>126</v>
      </c>
      <c r="H219" s="164"/>
      <c r="I219" s="164"/>
      <c r="J219" s="164"/>
      <c r="K219" s="164"/>
      <c r="L219" s="164"/>
      <c r="M219" s="164"/>
      <c r="N219" s="164"/>
      <c r="O219" s="164"/>
      <c r="P219" s="164"/>
      <c r="Q219" s="164"/>
      <c r="R219" s="164"/>
      <c r="S219" s="164">
        <f t="shared" si="9"/>
        <v>0</v>
      </c>
      <c r="T219" s="150">
        <f t="shared" si="10"/>
        <v>0</v>
      </c>
      <c r="U219" s="164" t="s">
        <v>789</v>
      </c>
      <c r="V219" s="211" t="s">
        <v>789</v>
      </c>
      <c r="W219" s="211"/>
    </row>
    <row r="220" spans="1:23" x14ac:dyDescent="0.3">
      <c r="A220" s="37" t="s">
        <v>461</v>
      </c>
      <c r="B220" s="37" t="s">
        <v>186</v>
      </c>
      <c r="C220" s="37" t="s">
        <v>345</v>
      </c>
      <c r="D220" s="37" t="s">
        <v>769</v>
      </c>
      <c r="E220" s="37">
        <v>49</v>
      </c>
      <c r="F220" s="37" t="s">
        <v>773</v>
      </c>
      <c r="G220" s="37" t="s">
        <v>126</v>
      </c>
      <c r="H220" s="164"/>
      <c r="I220" s="164"/>
      <c r="J220" s="164"/>
      <c r="K220" s="164"/>
      <c r="L220" s="164"/>
      <c r="M220" s="164"/>
      <c r="N220" s="164"/>
      <c r="O220" s="164"/>
      <c r="P220" s="164"/>
      <c r="Q220" s="164"/>
      <c r="R220" s="164"/>
      <c r="S220" s="164">
        <f t="shared" si="9"/>
        <v>0</v>
      </c>
      <c r="T220" s="150">
        <f t="shared" si="10"/>
        <v>0</v>
      </c>
      <c r="U220" s="164" t="s">
        <v>790</v>
      </c>
      <c r="V220" s="211" t="s">
        <v>789</v>
      </c>
      <c r="W220" s="211"/>
    </row>
    <row r="221" spans="1:23" x14ac:dyDescent="0.3">
      <c r="A221" s="37" t="s">
        <v>462</v>
      </c>
      <c r="B221" s="37" t="s">
        <v>186</v>
      </c>
      <c r="C221" s="37" t="s">
        <v>345</v>
      </c>
      <c r="D221" s="37" t="s">
        <v>769</v>
      </c>
      <c r="E221" s="37">
        <v>18</v>
      </c>
      <c r="F221" s="37" t="s">
        <v>772</v>
      </c>
      <c r="H221" s="164"/>
      <c r="I221" s="164"/>
      <c r="J221" s="164"/>
      <c r="K221" s="164"/>
      <c r="L221" s="164"/>
      <c r="M221" s="164"/>
      <c r="N221" s="164"/>
      <c r="O221" s="164"/>
      <c r="P221" s="164"/>
      <c r="Q221" s="164"/>
      <c r="R221" s="164"/>
      <c r="S221" s="164">
        <f t="shared" si="9"/>
        <v>0</v>
      </c>
      <c r="T221" s="150">
        <f t="shared" si="10"/>
        <v>0</v>
      </c>
      <c r="U221" s="164" t="s">
        <v>790</v>
      </c>
      <c r="V221" s="211"/>
      <c r="W221" s="211"/>
    </row>
    <row r="222" spans="1:23" x14ac:dyDescent="0.3">
      <c r="A222" s="37" t="s">
        <v>465</v>
      </c>
      <c r="B222" s="37" t="s">
        <v>188</v>
      </c>
      <c r="C222" s="37" t="s">
        <v>345</v>
      </c>
      <c r="D222" s="37" t="s">
        <v>769</v>
      </c>
      <c r="E222" s="37">
        <v>74</v>
      </c>
      <c r="F222" s="37" t="s">
        <v>773</v>
      </c>
      <c r="G222" s="37" t="s">
        <v>127</v>
      </c>
      <c r="H222" s="164"/>
      <c r="I222" s="164" t="s">
        <v>779</v>
      </c>
      <c r="J222" s="164"/>
      <c r="K222" s="164" t="s">
        <v>781</v>
      </c>
      <c r="L222" s="164"/>
      <c r="M222" s="164"/>
      <c r="N222" s="164"/>
      <c r="O222" s="164"/>
      <c r="P222" s="164"/>
      <c r="Q222" s="164"/>
      <c r="R222" s="164"/>
      <c r="S222" s="164">
        <f t="shared" si="9"/>
        <v>2</v>
      </c>
      <c r="T222" s="150">
        <f t="shared" si="10"/>
        <v>1</v>
      </c>
      <c r="U222" s="164" t="s">
        <v>790</v>
      </c>
      <c r="V222" s="211" t="s">
        <v>789</v>
      </c>
      <c r="W222" s="211"/>
    </row>
    <row r="223" spans="1:23" x14ac:dyDescent="0.3">
      <c r="A223" s="37" t="s">
        <v>466</v>
      </c>
      <c r="B223" s="37" t="s">
        <v>189</v>
      </c>
      <c r="C223" s="37" t="s">
        <v>345</v>
      </c>
      <c r="D223" s="37" t="s">
        <v>768</v>
      </c>
      <c r="E223" s="37">
        <v>32</v>
      </c>
      <c r="F223" s="37" t="s">
        <v>773</v>
      </c>
      <c r="G223" s="37" t="s">
        <v>127</v>
      </c>
      <c r="H223" s="164"/>
      <c r="I223" s="164"/>
      <c r="J223" s="164"/>
      <c r="K223" s="164"/>
      <c r="L223" s="164"/>
      <c r="M223" s="164"/>
      <c r="N223" s="164"/>
      <c r="O223" s="164"/>
      <c r="P223" s="164"/>
      <c r="Q223" s="164"/>
      <c r="R223" s="164"/>
      <c r="S223" s="164">
        <f t="shared" si="9"/>
        <v>0</v>
      </c>
      <c r="T223" s="150">
        <f t="shared" si="10"/>
        <v>0</v>
      </c>
      <c r="U223" s="164" t="s">
        <v>789</v>
      </c>
      <c r="V223" s="211" t="s">
        <v>789</v>
      </c>
      <c r="W223" s="211"/>
    </row>
    <row r="224" spans="1:23" x14ac:dyDescent="0.3">
      <c r="A224" s="37" t="s">
        <v>467</v>
      </c>
      <c r="B224" s="37" t="s">
        <v>190</v>
      </c>
      <c r="C224" s="37" t="s">
        <v>345</v>
      </c>
      <c r="D224" s="37" t="s">
        <v>769</v>
      </c>
      <c r="E224" s="37">
        <v>47</v>
      </c>
      <c r="F224" s="37" t="s">
        <v>773</v>
      </c>
      <c r="G224" s="37" t="s">
        <v>126</v>
      </c>
      <c r="H224" s="164"/>
      <c r="I224" s="164"/>
      <c r="J224" s="164"/>
      <c r="K224" s="164"/>
      <c r="L224" s="164"/>
      <c r="M224" s="164"/>
      <c r="N224" s="164"/>
      <c r="O224" s="164"/>
      <c r="P224" s="164"/>
      <c r="Q224" s="164"/>
      <c r="R224" s="164" t="s">
        <v>798</v>
      </c>
      <c r="S224" s="164">
        <f t="shared" si="9"/>
        <v>1</v>
      </c>
      <c r="T224" s="150">
        <f t="shared" si="10"/>
        <v>1</v>
      </c>
      <c r="U224" s="164" t="s">
        <v>790</v>
      </c>
      <c r="V224" s="211" t="s">
        <v>789</v>
      </c>
      <c r="W224" s="211"/>
    </row>
    <row r="225" spans="1:23" x14ac:dyDescent="0.3">
      <c r="A225" s="37" t="s">
        <v>479</v>
      </c>
      <c r="B225" s="37" t="s">
        <v>196</v>
      </c>
      <c r="C225" s="37" t="s">
        <v>345</v>
      </c>
      <c r="D225" s="37" t="s">
        <v>768</v>
      </c>
      <c r="E225" s="37">
        <v>57</v>
      </c>
      <c r="F225" s="37" t="s">
        <v>773</v>
      </c>
      <c r="G225" s="37" t="s">
        <v>126</v>
      </c>
      <c r="H225" s="164"/>
      <c r="I225" s="164"/>
      <c r="J225" s="164"/>
      <c r="K225" s="164"/>
      <c r="L225" s="164"/>
      <c r="M225" s="164"/>
      <c r="N225" s="164"/>
      <c r="O225" s="164"/>
      <c r="P225" s="164"/>
      <c r="Q225" s="164"/>
      <c r="R225" s="164"/>
      <c r="S225" s="164">
        <f t="shared" si="9"/>
        <v>0</v>
      </c>
      <c r="T225" s="150">
        <f t="shared" si="10"/>
        <v>0</v>
      </c>
      <c r="U225" s="164" t="s">
        <v>789</v>
      </c>
      <c r="V225" s="211" t="s">
        <v>789</v>
      </c>
      <c r="W225" s="211"/>
    </row>
    <row r="226" spans="1:23" x14ac:dyDescent="0.3">
      <c r="A226" s="37" t="s">
        <v>480</v>
      </c>
      <c r="B226" s="37" t="s">
        <v>197</v>
      </c>
      <c r="C226" s="37" t="s">
        <v>345</v>
      </c>
      <c r="D226" s="37" t="s">
        <v>768</v>
      </c>
      <c r="E226" s="37">
        <v>37</v>
      </c>
      <c r="F226" s="37" t="s">
        <v>773</v>
      </c>
      <c r="G226" s="37" t="s">
        <v>126</v>
      </c>
      <c r="H226" s="164"/>
      <c r="I226" s="164"/>
      <c r="J226" s="164"/>
      <c r="K226" s="164"/>
      <c r="L226" s="164"/>
      <c r="M226" s="164"/>
      <c r="N226" s="164"/>
      <c r="O226" s="164"/>
      <c r="P226" s="164"/>
      <c r="Q226" s="164"/>
      <c r="R226" s="164"/>
      <c r="S226" s="164">
        <f t="shared" si="9"/>
        <v>0</v>
      </c>
      <c r="T226" s="150">
        <f t="shared" si="10"/>
        <v>0</v>
      </c>
      <c r="U226" s="164" t="s">
        <v>789</v>
      </c>
      <c r="V226" s="211" t="s">
        <v>789</v>
      </c>
      <c r="W226" s="211"/>
    </row>
    <row r="227" spans="1:23" x14ac:dyDescent="0.3">
      <c r="A227" s="37" t="s">
        <v>481</v>
      </c>
      <c r="B227" s="37" t="s">
        <v>198</v>
      </c>
      <c r="C227" s="37" t="s">
        <v>345</v>
      </c>
      <c r="D227" s="37" t="s">
        <v>769</v>
      </c>
      <c r="E227" s="37">
        <v>70</v>
      </c>
      <c r="F227" s="37" t="s">
        <v>773</v>
      </c>
      <c r="H227" s="164" t="s">
        <v>778</v>
      </c>
      <c r="I227" s="164"/>
      <c r="J227" s="164"/>
      <c r="K227" s="164"/>
      <c r="L227" s="164"/>
      <c r="M227" s="164"/>
      <c r="N227" s="164"/>
      <c r="O227" s="164"/>
      <c r="P227" s="164"/>
      <c r="Q227" s="164"/>
      <c r="R227" s="164"/>
      <c r="S227" s="164">
        <f t="shared" si="9"/>
        <v>1</v>
      </c>
      <c r="T227" s="150">
        <f t="shared" si="10"/>
        <v>1</v>
      </c>
      <c r="U227" s="164" t="s">
        <v>790</v>
      </c>
      <c r="V227" s="211" t="s">
        <v>789</v>
      </c>
      <c r="W227" s="211"/>
    </row>
    <row r="228" spans="1:23" x14ac:dyDescent="0.3">
      <c r="A228" s="37" t="s">
        <v>482</v>
      </c>
      <c r="B228" s="37" t="s">
        <v>198</v>
      </c>
      <c r="C228" s="37" t="s">
        <v>345</v>
      </c>
      <c r="D228" s="37" t="s">
        <v>768</v>
      </c>
      <c r="E228" s="37">
        <v>63</v>
      </c>
      <c r="F228" s="37" t="s">
        <v>773</v>
      </c>
      <c r="H228" s="164"/>
      <c r="I228" s="164"/>
      <c r="J228" s="164"/>
      <c r="K228" s="164"/>
      <c r="L228" s="164"/>
      <c r="M228" s="164"/>
      <c r="N228" s="164"/>
      <c r="O228" s="164"/>
      <c r="P228" s="164"/>
      <c r="Q228" s="164"/>
      <c r="R228" s="164"/>
      <c r="S228" s="164">
        <f t="shared" si="9"/>
        <v>0</v>
      </c>
      <c r="T228" s="150">
        <f t="shared" si="10"/>
        <v>0</v>
      </c>
      <c r="U228" s="164" t="s">
        <v>789</v>
      </c>
      <c r="V228" s="211" t="s">
        <v>789</v>
      </c>
      <c r="W228" s="211"/>
    </row>
    <row r="229" spans="1:23" x14ac:dyDescent="0.3">
      <c r="A229" s="37" t="s">
        <v>483</v>
      </c>
      <c r="B229" s="37" t="s">
        <v>199</v>
      </c>
      <c r="C229" s="37" t="s">
        <v>345</v>
      </c>
      <c r="D229" s="37" t="s">
        <v>769</v>
      </c>
      <c r="E229" s="37">
        <v>35</v>
      </c>
      <c r="F229" s="37" t="s">
        <v>774</v>
      </c>
      <c r="G229" s="37" t="s">
        <v>125</v>
      </c>
      <c r="H229" s="164"/>
      <c r="I229" s="164"/>
      <c r="J229" s="164"/>
      <c r="K229" s="164"/>
      <c r="L229" s="164"/>
      <c r="M229" s="164"/>
      <c r="N229" s="164"/>
      <c r="O229" s="164"/>
      <c r="P229" s="164"/>
      <c r="Q229" s="164"/>
      <c r="R229" s="164"/>
      <c r="S229" s="164">
        <f t="shared" si="9"/>
        <v>0</v>
      </c>
      <c r="T229" s="150">
        <f t="shared" si="10"/>
        <v>0</v>
      </c>
      <c r="U229" s="164" t="s">
        <v>790</v>
      </c>
      <c r="V229" s="211" t="s">
        <v>789</v>
      </c>
      <c r="W229" s="211"/>
    </row>
    <row r="230" spans="1:23" x14ac:dyDescent="0.3">
      <c r="A230" s="37" t="s">
        <v>484</v>
      </c>
      <c r="B230" s="37" t="s">
        <v>200</v>
      </c>
      <c r="C230" s="37" t="s">
        <v>345</v>
      </c>
      <c r="D230" s="37" t="s">
        <v>768</v>
      </c>
      <c r="E230" s="37">
        <v>37</v>
      </c>
      <c r="F230" s="37" t="s">
        <v>773</v>
      </c>
      <c r="G230" s="37" t="s">
        <v>127</v>
      </c>
      <c r="H230" s="164"/>
      <c r="I230" s="164"/>
      <c r="J230" s="164"/>
      <c r="K230" s="164"/>
      <c r="L230" s="164"/>
      <c r="M230" s="164" t="s">
        <v>783</v>
      </c>
      <c r="N230" s="164" t="s">
        <v>784</v>
      </c>
      <c r="O230" s="164"/>
      <c r="P230" s="164"/>
      <c r="Q230" s="164"/>
      <c r="R230" s="164"/>
      <c r="S230" s="164">
        <f t="shared" ref="S230:S237" si="11">COUNTA(H230:R230)</f>
        <v>2</v>
      </c>
      <c r="T230" s="150">
        <f t="shared" ref="T230:T293" si="12">COUNTIF(S230,"&gt;0")</f>
        <v>1</v>
      </c>
      <c r="U230" s="164" t="s">
        <v>789</v>
      </c>
      <c r="V230" s="211" t="s">
        <v>789</v>
      </c>
      <c r="W230" s="211"/>
    </row>
    <row r="231" spans="1:23" x14ac:dyDescent="0.3">
      <c r="A231" s="37" t="s">
        <v>485</v>
      </c>
      <c r="B231" s="37" t="s">
        <v>201</v>
      </c>
      <c r="C231" s="37" t="s">
        <v>345</v>
      </c>
      <c r="D231" s="37" t="s">
        <v>769</v>
      </c>
      <c r="E231" s="37">
        <v>35</v>
      </c>
      <c r="F231" s="37" t="s">
        <v>774</v>
      </c>
      <c r="G231" s="37" t="s">
        <v>125</v>
      </c>
      <c r="H231" s="164"/>
      <c r="I231" s="164"/>
      <c r="J231" s="164"/>
      <c r="K231" s="164"/>
      <c r="L231" s="164"/>
      <c r="M231" s="164"/>
      <c r="N231" s="164"/>
      <c r="O231" s="164"/>
      <c r="P231" s="164"/>
      <c r="Q231" s="164"/>
      <c r="R231" s="164"/>
      <c r="S231" s="164">
        <f t="shared" si="11"/>
        <v>0</v>
      </c>
      <c r="T231" s="150">
        <f t="shared" si="12"/>
        <v>0</v>
      </c>
      <c r="U231" s="164" t="s">
        <v>790</v>
      </c>
      <c r="V231" s="211"/>
      <c r="W231" s="211"/>
    </row>
    <row r="232" spans="1:23" x14ac:dyDescent="0.3">
      <c r="A232" s="37" t="s">
        <v>486</v>
      </c>
      <c r="B232" s="37" t="s">
        <v>202</v>
      </c>
      <c r="C232" s="37" t="s">
        <v>345</v>
      </c>
      <c r="D232" s="37" t="s">
        <v>769</v>
      </c>
      <c r="E232" s="37">
        <v>39</v>
      </c>
      <c r="F232" s="37" t="s">
        <v>773</v>
      </c>
      <c r="G232" s="37" t="s">
        <v>127</v>
      </c>
      <c r="H232" s="164"/>
      <c r="I232" s="164"/>
      <c r="J232" s="164"/>
      <c r="K232" s="164"/>
      <c r="L232" s="164"/>
      <c r="M232" s="164"/>
      <c r="N232" s="164"/>
      <c r="O232" s="164"/>
      <c r="P232" s="164"/>
      <c r="Q232" s="164"/>
      <c r="R232" s="164"/>
      <c r="S232" s="164">
        <f t="shared" si="11"/>
        <v>0</v>
      </c>
      <c r="T232" s="150">
        <f t="shared" si="12"/>
        <v>0</v>
      </c>
      <c r="U232" s="164" t="s">
        <v>790</v>
      </c>
      <c r="V232" s="211" t="s">
        <v>789</v>
      </c>
      <c r="W232" s="211"/>
    </row>
    <row r="233" spans="1:23" x14ac:dyDescent="0.3">
      <c r="A233" s="37" t="s">
        <v>487</v>
      </c>
      <c r="B233" s="37" t="s">
        <v>488</v>
      </c>
      <c r="C233" s="37" t="s">
        <v>345</v>
      </c>
      <c r="D233" s="37" t="s">
        <v>768</v>
      </c>
      <c r="E233" s="37">
        <v>40</v>
      </c>
      <c r="F233" s="37" t="s">
        <v>773</v>
      </c>
      <c r="G233" s="37" t="s">
        <v>127</v>
      </c>
      <c r="H233" s="164"/>
      <c r="I233" s="164"/>
      <c r="J233" s="164"/>
      <c r="K233" s="164"/>
      <c r="L233" s="164"/>
      <c r="M233" s="164"/>
      <c r="N233" s="164"/>
      <c r="O233" s="164"/>
      <c r="P233" s="164"/>
      <c r="Q233" s="164"/>
      <c r="R233" s="164"/>
      <c r="S233" s="164">
        <f t="shared" si="11"/>
        <v>0</v>
      </c>
      <c r="T233" s="150">
        <f t="shared" si="12"/>
        <v>0</v>
      </c>
      <c r="U233" s="164" t="s">
        <v>789</v>
      </c>
      <c r="V233" s="211" t="s">
        <v>789</v>
      </c>
      <c r="W233" s="211"/>
    </row>
    <row r="234" spans="1:23" x14ac:dyDescent="0.3">
      <c r="A234" s="37" t="s">
        <v>489</v>
      </c>
      <c r="B234" s="37" t="s">
        <v>203</v>
      </c>
      <c r="C234" s="37" t="s">
        <v>345</v>
      </c>
      <c r="D234" s="37" t="s">
        <v>768</v>
      </c>
      <c r="E234" s="37">
        <v>59</v>
      </c>
      <c r="F234" s="37" t="s">
        <v>774</v>
      </c>
      <c r="G234" s="37" t="s">
        <v>126</v>
      </c>
      <c r="H234" s="164"/>
      <c r="I234" s="164"/>
      <c r="J234" s="164"/>
      <c r="K234" s="164"/>
      <c r="L234" s="164"/>
      <c r="M234" s="164" t="s">
        <v>783</v>
      </c>
      <c r="N234" s="164" t="s">
        <v>784</v>
      </c>
      <c r="O234" s="164"/>
      <c r="P234" s="164"/>
      <c r="Q234" s="164"/>
      <c r="R234" s="164"/>
      <c r="S234" s="164">
        <f t="shared" si="11"/>
        <v>2</v>
      </c>
      <c r="T234" s="150">
        <f t="shared" si="12"/>
        <v>1</v>
      </c>
      <c r="U234" s="164" t="s">
        <v>789</v>
      </c>
      <c r="V234" s="211" t="s">
        <v>789</v>
      </c>
      <c r="W234" s="211"/>
    </row>
    <row r="235" spans="1:23" x14ac:dyDescent="0.3">
      <c r="A235" s="37" t="s">
        <v>490</v>
      </c>
      <c r="B235" s="37" t="s">
        <v>204</v>
      </c>
      <c r="C235" s="37" t="s">
        <v>345</v>
      </c>
      <c r="D235" s="37" t="s">
        <v>769</v>
      </c>
      <c r="E235" s="37">
        <v>62</v>
      </c>
      <c r="F235" s="37" t="s">
        <v>773</v>
      </c>
      <c r="G235" s="37" t="s">
        <v>126</v>
      </c>
      <c r="H235" s="164"/>
      <c r="I235" s="164"/>
      <c r="J235" s="164"/>
      <c r="K235" s="164"/>
      <c r="L235" s="164" t="s">
        <v>782</v>
      </c>
      <c r="M235" s="164" t="s">
        <v>783</v>
      </c>
      <c r="N235" s="164"/>
      <c r="O235" s="164"/>
      <c r="P235" s="164"/>
      <c r="Q235" s="164"/>
      <c r="R235" s="164"/>
      <c r="S235" s="164">
        <f t="shared" si="11"/>
        <v>2</v>
      </c>
      <c r="T235" s="150">
        <f t="shared" si="12"/>
        <v>1</v>
      </c>
      <c r="U235" s="164" t="s">
        <v>790</v>
      </c>
      <c r="V235" s="211" t="s">
        <v>789</v>
      </c>
      <c r="W235" s="211"/>
    </row>
    <row r="236" spans="1:23" x14ac:dyDescent="0.3">
      <c r="A236" s="37" t="s">
        <v>491</v>
      </c>
      <c r="B236" s="37" t="s">
        <v>205</v>
      </c>
      <c r="C236" s="37" t="s">
        <v>345</v>
      </c>
      <c r="D236" s="37" t="s">
        <v>768</v>
      </c>
      <c r="E236" s="37">
        <v>11</v>
      </c>
      <c r="F236" s="37" t="s">
        <v>772</v>
      </c>
      <c r="H236" s="164"/>
      <c r="I236" s="164"/>
      <c r="J236" s="164"/>
      <c r="K236" s="164"/>
      <c r="L236" s="164"/>
      <c r="M236" s="164"/>
      <c r="N236" s="164"/>
      <c r="O236" s="164"/>
      <c r="P236" s="164"/>
      <c r="Q236" s="164"/>
      <c r="R236" s="164"/>
      <c r="S236" s="164">
        <f t="shared" si="11"/>
        <v>0</v>
      </c>
      <c r="T236" s="150">
        <f t="shared" si="12"/>
        <v>0</v>
      </c>
      <c r="U236" s="164" t="s">
        <v>789</v>
      </c>
      <c r="V236" s="211" t="s">
        <v>789</v>
      </c>
      <c r="W236" s="211"/>
    </row>
    <row r="237" spans="1:23" x14ac:dyDescent="0.3">
      <c r="A237" s="37" t="s">
        <v>492</v>
      </c>
      <c r="B237" s="37" t="s">
        <v>205</v>
      </c>
      <c r="C237" s="37" t="s">
        <v>345</v>
      </c>
      <c r="D237" s="37" t="s">
        <v>769</v>
      </c>
      <c r="E237" s="37">
        <v>36</v>
      </c>
      <c r="F237" s="37" t="s">
        <v>773</v>
      </c>
      <c r="G237" s="37" t="s">
        <v>127</v>
      </c>
      <c r="H237" s="165"/>
      <c r="I237" s="165"/>
      <c r="J237" s="165"/>
      <c r="K237" s="165"/>
      <c r="L237" s="165"/>
      <c r="M237" s="165"/>
      <c r="N237" s="165"/>
      <c r="O237" s="165"/>
      <c r="P237" s="165"/>
      <c r="Q237" s="165"/>
      <c r="R237" s="165"/>
      <c r="S237" s="165">
        <f t="shared" si="11"/>
        <v>0</v>
      </c>
      <c r="T237" s="150">
        <f t="shared" si="12"/>
        <v>0</v>
      </c>
      <c r="U237" s="165" t="s">
        <v>790</v>
      </c>
      <c r="V237" s="212" t="s">
        <v>789</v>
      </c>
      <c r="W237" s="212"/>
    </row>
    <row r="238" spans="1:23" x14ac:dyDescent="0.3">
      <c r="A238" s="37">
        <v>105</v>
      </c>
      <c r="B238" s="37">
        <v>32</v>
      </c>
      <c r="C238" s="37" t="s">
        <v>347</v>
      </c>
      <c r="D238" s="37" t="s">
        <v>768</v>
      </c>
      <c r="E238" s="37">
        <v>68</v>
      </c>
      <c r="F238" s="37" t="s">
        <v>774</v>
      </c>
      <c r="G238" s="37" t="s">
        <v>126</v>
      </c>
      <c r="I238" s="37" t="s">
        <v>779</v>
      </c>
      <c r="S238" s="165">
        <f t="shared" ref="S238:S301" si="13">COUNTA(H238:R238)</f>
        <v>1</v>
      </c>
      <c r="T238" s="150">
        <f t="shared" si="12"/>
        <v>1</v>
      </c>
      <c r="U238" s="37" t="s">
        <v>789</v>
      </c>
      <c r="V238" s="21" t="s">
        <v>1203</v>
      </c>
      <c r="W238" s="21" t="s">
        <v>1205</v>
      </c>
    </row>
    <row r="239" spans="1:23" x14ac:dyDescent="0.3">
      <c r="A239" s="37">
        <v>70</v>
      </c>
      <c r="B239" s="37">
        <v>54</v>
      </c>
      <c r="C239" s="37" t="s">
        <v>347</v>
      </c>
      <c r="D239" s="37" t="s">
        <v>769</v>
      </c>
      <c r="E239" s="37">
        <v>58</v>
      </c>
      <c r="F239" s="37" t="s">
        <v>773</v>
      </c>
      <c r="I239" s="37" t="s">
        <v>779</v>
      </c>
      <c r="S239" s="165">
        <f t="shared" si="13"/>
        <v>1</v>
      </c>
      <c r="T239" s="150">
        <f t="shared" si="12"/>
        <v>1</v>
      </c>
      <c r="U239" s="37" t="s">
        <v>790</v>
      </c>
      <c r="V239" s="21" t="s">
        <v>789</v>
      </c>
    </row>
    <row r="240" spans="1:23" x14ac:dyDescent="0.3">
      <c r="A240" s="37">
        <v>58</v>
      </c>
      <c r="B240" s="37">
        <v>44</v>
      </c>
      <c r="C240" s="37" t="s">
        <v>347</v>
      </c>
      <c r="D240" s="37" t="s">
        <v>769</v>
      </c>
      <c r="E240" s="37">
        <v>59</v>
      </c>
      <c r="F240" s="37" t="s">
        <v>773</v>
      </c>
      <c r="G240" s="37" t="s">
        <v>126</v>
      </c>
      <c r="S240" s="165">
        <f t="shared" si="13"/>
        <v>0</v>
      </c>
      <c r="T240" s="150">
        <f t="shared" si="12"/>
        <v>0</v>
      </c>
      <c r="U240" s="37" t="s">
        <v>790</v>
      </c>
      <c r="V240" s="21" t="s">
        <v>789</v>
      </c>
    </row>
    <row r="241" spans="1:23" x14ac:dyDescent="0.3">
      <c r="A241" s="37">
        <v>79</v>
      </c>
      <c r="B241" s="37">
        <v>39</v>
      </c>
      <c r="C241" s="37" t="s">
        <v>347</v>
      </c>
      <c r="D241" s="37" t="s">
        <v>769</v>
      </c>
      <c r="E241" s="37">
        <v>37</v>
      </c>
      <c r="F241" s="37" t="s">
        <v>774</v>
      </c>
      <c r="G241" s="37" t="s">
        <v>127</v>
      </c>
      <c r="M241" s="37" t="s">
        <v>783</v>
      </c>
      <c r="S241" s="165">
        <f t="shared" si="13"/>
        <v>1</v>
      </c>
      <c r="T241" s="150">
        <f t="shared" si="12"/>
        <v>1</v>
      </c>
      <c r="U241" s="37" t="s">
        <v>790</v>
      </c>
      <c r="V241" s="21" t="s">
        <v>789</v>
      </c>
    </row>
    <row r="242" spans="1:23" x14ac:dyDescent="0.3">
      <c r="A242" s="37">
        <v>99</v>
      </c>
      <c r="B242" s="37">
        <v>34</v>
      </c>
      <c r="C242" s="37" t="s">
        <v>347</v>
      </c>
      <c r="D242" s="37" t="s">
        <v>768</v>
      </c>
      <c r="E242" s="37">
        <v>43</v>
      </c>
      <c r="F242" s="37" t="s">
        <v>773</v>
      </c>
      <c r="G242" s="37" t="s">
        <v>126</v>
      </c>
      <c r="S242" s="165">
        <f t="shared" si="13"/>
        <v>0</v>
      </c>
      <c r="T242" s="150">
        <f t="shared" si="12"/>
        <v>0</v>
      </c>
      <c r="U242" s="37" t="s">
        <v>789</v>
      </c>
      <c r="V242" s="21" t="s">
        <v>789</v>
      </c>
    </row>
    <row r="243" spans="1:23" x14ac:dyDescent="0.3">
      <c r="A243" s="37">
        <v>57</v>
      </c>
      <c r="B243" s="37">
        <v>34</v>
      </c>
      <c r="C243" s="37" t="s">
        <v>347</v>
      </c>
      <c r="D243" s="37" t="s">
        <v>769</v>
      </c>
      <c r="E243" s="37">
        <v>43</v>
      </c>
      <c r="F243" s="37" t="s">
        <v>773</v>
      </c>
      <c r="G243" s="37" t="s">
        <v>126</v>
      </c>
      <c r="K243" s="37" t="s">
        <v>781</v>
      </c>
      <c r="S243" s="165">
        <f t="shared" si="13"/>
        <v>1</v>
      </c>
      <c r="T243" s="150">
        <f t="shared" si="12"/>
        <v>1</v>
      </c>
      <c r="U243" s="37" t="s">
        <v>790</v>
      </c>
      <c r="V243" s="21" t="s">
        <v>789</v>
      </c>
    </row>
    <row r="244" spans="1:23" x14ac:dyDescent="0.3">
      <c r="A244" s="37">
        <v>60</v>
      </c>
      <c r="B244" s="37">
        <v>45</v>
      </c>
      <c r="C244" s="37" t="s">
        <v>347</v>
      </c>
      <c r="D244" s="37" t="s">
        <v>769</v>
      </c>
      <c r="E244" s="37">
        <v>54</v>
      </c>
      <c r="F244" s="37" t="s">
        <v>774</v>
      </c>
      <c r="G244" s="37" t="s">
        <v>126</v>
      </c>
      <c r="S244" s="165">
        <f t="shared" si="13"/>
        <v>0</v>
      </c>
      <c r="T244" s="150">
        <f t="shared" si="12"/>
        <v>0</v>
      </c>
      <c r="U244" s="37" t="s">
        <v>790</v>
      </c>
      <c r="V244" s="21" t="s">
        <v>789</v>
      </c>
    </row>
    <row r="245" spans="1:23" x14ac:dyDescent="0.3">
      <c r="A245" s="37">
        <v>112</v>
      </c>
      <c r="B245" s="37">
        <v>10</v>
      </c>
      <c r="C245" s="37" t="s">
        <v>347</v>
      </c>
      <c r="D245" s="37" t="s">
        <v>768</v>
      </c>
      <c r="E245" s="37">
        <v>68</v>
      </c>
      <c r="F245" s="37" t="s">
        <v>774</v>
      </c>
      <c r="H245" s="37" t="s">
        <v>778</v>
      </c>
      <c r="S245" s="165">
        <f t="shared" si="13"/>
        <v>1</v>
      </c>
      <c r="T245" s="150">
        <f t="shared" si="12"/>
        <v>1</v>
      </c>
      <c r="U245" s="37" t="s">
        <v>789</v>
      </c>
      <c r="V245" s="21" t="s">
        <v>1203</v>
      </c>
      <c r="W245" s="21" t="s">
        <v>1206</v>
      </c>
    </row>
    <row r="246" spans="1:23" x14ac:dyDescent="0.3">
      <c r="A246" s="37">
        <v>110</v>
      </c>
      <c r="B246" s="37">
        <v>15</v>
      </c>
      <c r="C246" s="37" t="s">
        <v>347</v>
      </c>
      <c r="D246" s="37" t="s">
        <v>768</v>
      </c>
      <c r="E246" s="37">
        <v>77</v>
      </c>
      <c r="F246" s="37" t="s">
        <v>773</v>
      </c>
      <c r="G246" s="37" t="s">
        <v>126</v>
      </c>
      <c r="H246" s="37" t="s">
        <v>778</v>
      </c>
      <c r="S246" s="165">
        <f t="shared" si="13"/>
        <v>1</v>
      </c>
      <c r="T246" s="150">
        <f t="shared" si="12"/>
        <v>1</v>
      </c>
      <c r="U246" s="37" t="s">
        <v>789</v>
      </c>
      <c r="V246" s="21" t="s">
        <v>789</v>
      </c>
    </row>
    <row r="247" spans="1:23" x14ac:dyDescent="0.3">
      <c r="A247" s="37">
        <v>89</v>
      </c>
      <c r="B247" s="37">
        <v>45</v>
      </c>
      <c r="C247" s="37" t="s">
        <v>347</v>
      </c>
      <c r="D247" s="37" t="s">
        <v>768</v>
      </c>
      <c r="E247" s="37">
        <v>49</v>
      </c>
      <c r="F247" s="37" t="s">
        <v>773</v>
      </c>
      <c r="G247" s="37" t="s">
        <v>126</v>
      </c>
      <c r="I247" s="37" t="s">
        <v>779</v>
      </c>
      <c r="R247" s="37" t="s">
        <v>801</v>
      </c>
      <c r="S247" s="165">
        <f t="shared" si="13"/>
        <v>2</v>
      </c>
      <c r="T247" s="150">
        <f t="shared" si="12"/>
        <v>1</v>
      </c>
      <c r="U247" s="37" t="s">
        <v>789</v>
      </c>
      <c r="V247" s="21" t="s">
        <v>789</v>
      </c>
    </row>
    <row r="248" spans="1:23" x14ac:dyDescent="0.3">
      <c r="A248" s="37">
        <v>85</v>
      </c>
      <c r="B248" s="37">
        <v>40</v>
      </c>
      <c r="C248" s="37" t="s">
        <v>347</v>
      </c>
      <c r="D248" s="37" t="s">
        <v>768</v>
      </c>
      <c r="E248" s="37">
        <v>66</v>
      </c>
      <c r="F248" s="37" t="s">
        <v>773</v>
      </c>
      <c r="S248" s="165">
        <f t="shared" si="13"/>
        <v>0</v>
      </c>
      <c r="T248" s="150">
        <f t="shared" si="12"/>
        <v>0</v>
      </c>
      <c r="U248" s="37" t="s">
        <v>789</v>
      </c>
      <c r="V248" s="21" t="s">
        <v>789</v>
      </c>
    </row>
    <row r="249" spans="1:23" x14ac:dyDescent="0.3">
      <c r="A249" s="37">
        <v>43</v>
      </c>
      <c r="B249" s="37">
        <v>28</v>
      </c>
      <c r="C249" s="37" t="s">
        <v>347</v>
      </c>
      <c r="D249" s="37" t="s">
        <v>769</v>
      </c>
      <c r="E249" s="37">
        <v>72</v>
      </c>
      <c r="F249" s="37" t="s">
        <v>773</v>
      </c>
      <c r="G249" s="37" t="s">
        <v>127</v>
      </c>
      <c r="R249" s="37" t="s">
        <v>802</v>
      </c>
      <c r="S249" s="165">
        <f t="shared" si="13"/>
        <v>1</v>
      </c>
      <c r="T249" s="150">
        <f t="shared" si="12"/>
        <v>1</v>
      </c>
      <c r="U249" s="37" t="s">
        <v>790</v>
      </c>
      <c r="V249" s="21" t="s">
        <v>1203</v>
      </c>
      <c r="W249" s="21" t="s">
        <v>1207</v>
      </c>
    </row>
    <row r="250" spans="1:23" x14ac:dyDescent="0.3">
      <c r="A250" s="37">
        <v>97</v>
      </c>
      <c r="B250" s="37">
        <v>38</v>
      </c>
      <c r="C250" s="37" t="s">
        <v>347</v>
      </c>
      <c r="D250" s="37" t="s">
        <v>769</v>
      </c>
      <c r="E250" s="37">
        <v>77</v>
      </c>
      <c r="F250" s="37" t="s">
        <v>773</v>
      </c>
      <c r="H250" s="37" t="s">
        <v>778</v>
      </c>
      <c r="P250" s="37" t="s">
        <v>786</v>
      </c>
      <c r="S250" s="165">
        <f t="shared" si="13"/>
        <v>2</v>
      </c>
      <c r="T250" s="150">
        <f t="shared" si="12"/>
        <v>1</v>
      </c>
      <c r="U250" s="37" t="s">
        <v>790</v>
      </c>
      <c r="V250" s="21" t="s">
        <v>789</v>
      </c>
    </row>
    <row r="251" spans="1:23" x14ac:dyDescent="0.3">
      <c r="A251" s="37">
        <v>61</v>
      </c>
      <c r="B251" s="37">
        <v>38</v>
      </c>
      <c r="C251" s="37" t="s">
        <v>347</v>
      </c>
      <c r="D251" s="37" t="s">
        <v>768</v>
      </c>
      <c r="E251" s="37">
        <v>76</v>
      </c>
      <c r="F251" s="37" t="s">
        <v>773</v>
      </c>
      <c r="H251" s="37" t="s">
        <v>778</v>
      </c>
      <c r="R251" s="37" t="s">
        <v>803</v>
      </c>
      <c r="S251" s="165">
        <f t="shared" si="13"/>
        <v>2</v>
      </c>
      <c r="T251" s="150">
        <f t="shared" si="12"/>
        <v>1</v>
      </c>
      <c r="U251" s="37" t="s">
        <v>789</v>
      </c>
      <c r="V251" s="21" t="s">
        <v>789</v>
      </c>
    </row>
    <row r="252" spans="1:23" x14ac:dyDescent="0.3">
      <c r="A252" s="37">
        <v>63</v>
      </c>
      <c r="B252" s="37">
        <v>47</v>
      </c>
      <c r="C252" s="37" t="s">
        <v>347</v>
      </c>
      <c r="D252" s="37" t="s">
        <v>769</v>
      </c>
      <c r="E252" s="37">
        <v>25</v>
      </c>
      <c r="F252" s="37" t="s">
        <v>773</v>
      </c>
      <c r="S252" s="165">
        <f t="shared" si="13"/>
        <v>0</v>
      </c>
      <c r="T252" s="150">
        <f t="shared" si="12"/>
        <v>0</v>
      </c>
      <c r="U252" s="37" t="s">
        <v>790</v>
      </c>
      <c r="V252" s="21" t="s">
        <v>789</v>
      </c>
    </row>
    <row r="253" spans="1:23" x14ac:dyDescent="0.3">
      <c r="A253" s="37">
        <v>101</v>
      </c>
      <c r="B253" s="37">
        <v>52</v>
      </c>
      <c r="C253" s="37" t="s">
        <v>347</v>
      </c>
      <c r="D253" s="37" t="s">
        <v>768</v>
      </c>
      <c r="E253" s="37">
        <v>65</v>
      </c>
      <c r="F253" s="37" t="s">
        <v>773</v>
      </c>
      <c r="G253" s="37" t="s">
        <v>126</v>
      </c>
      <c r="M253" s="37" t="s">
        <v>783</v>
      </c>
      <c r="N253" s="37" t="s">
        <v>784</v>
      </c>
      <c r="S253" s="165">
        <f t="shared" si="13"/>
        <v>2</v>
      </c>
      <c r="T253" s="150">
        <f t="shared" si="12"/>
        <v>1</v>
      </c>
      <c r="U253" s="37" t="s">
        <v>789</v>
      </c>
      <c r="V253" s="21" t="s">
        <v>789</v>
      </c>
    </row>
    <row r="254" spans="1:23" x14ac:dyDescent="0.3">
      <c r="A254" s="37">
        <v>87</v>
      </c>
      <c r="B254" s="37">
        <v>50</v>
      </c>
      <c r="C254" s="37" t="s">
        <v>347</v>
      </c>
      <c r="D254" s="37" t="s">
        <v>768</v>
      </c>
      <c r="E254" s="37">
        <v>53</v>
      </c>
      <c r="F254" s="37" t="s">
        <v>774</v>
      </c>
      <c r="G254" s="37" t="s">
        <v>127</v>
      </c>
      <c r="K254" s="37" t="s">
        <v>781</v>
      </c>
      <c r="S254" s="165">
        <f t="shared" si="13"/>
        <v>1</v>
      </c>
      <c r="T254" s="150">
        <f t="shared" si="12"/>
        <v>1</v>
      </c>
      <c r="U254" s="37" t="s">
        <v>789</v>
      </c>
      <c r="V254" s="21" t="s">
        <v>789</v>
      </c>
    </row>
    <row r="255" spans="1:23" x14ac:dyDescent="0.3">
      <c r="A255" s="37">
        <v>71</v>
      </c>
      <c r="B255" s="37">
        <v>50</v>
      </c>
      <c r="C255" s="37" t="s">
        <v>347</v>
      </c>
      <c r="D255" s="37" t="s">
        <v>769</v>
      </c>
      <c r="E255" s="37">
        <v>18</v>
      </c>
      <c r="F255" s="37" t="s">
        <v>774</v>
      </c>
      <c r="M255" s="37" t="s">
        <v>783</v>
      </c>
      <c r="S255" s="165">
        <f t="shared" si="13"/>
        <v>1</v>
      </c>
      <c r="T255" s="150">
        <f t="shared" si="12"/>
        <v>1</v>
      </c>
      <c r="U255" s="37" t="s">
        <v>790</v>
      </c>
      <c r="V255" s="21" t="s">
        <v>789</v>
      </c>
    </row>
    <row r="256" spans="1:23" x14ac:dyDescent="0.3">
      <c r="A256" s="37">
        <v>82</v>
      </c>
      <c r="B256" s="37">
        <v>27</v>
      </c>
      <c r="C256" s="37" t="s">
        <v>347</v>
      </c>
      <c r="D256" s="37" t="s">
        <v>769</v>
      </c>
      <c r="E256" s="37">
        <v>20</v>
      </c>
      <c r="F256" s="37" t="s">
        <v>774</v>
      </c>
      <c r="S256" s="165">
        <f t="shared" si="13"/>
        <v>0</v>
      </c>
      <c r="T256" s="150">
        <f t="shared" si="12"/>
        <v>0</v>
      </c>
      <c r="U256" s="37" t="s">
        <v>790</v>
      </c>
      <c r="V256" s="21" t="s">
        <v>789</v>
      </c>
    </row>
    <row r="257" spans="1:23" x14ac:dyDescent="0.3">
      <c r="A257" s="37">
        <v>75</v>
      </c>
      <c r="B257" s="37">
        <v>27</v>
      </c>
      <c r="C257" s="37" t="s">
        <v>347</v>
      </c>
      <c r="D257" s="37" t="s">
        <v>769</v>
      </c>
      <c r="E257" s="37">
        <v>16</v>
      </c>
      <c r="F257" s="37" t="s">
        <v>772</v>
      </c>
      <c r="S257" s="165">
        <f t="shared" si="13"/>
        <v>0</v>
      </c>
      <c r="T257" s="150">
        <f t="shared" si="12"/>
        <v>0</v>
      </c>
      <c r="U257" s="37" t="s">
        <v>790</v>
      </c>
      <c r="V257" s="21" t="s">
        <v>789</v>
      </c>
    </row>
    <row r="258" spans="1:23" x14ac:dyDescent="0.3">
      <c r="A258" s="37">
        <v>83</v>
      </c>
      <c r="B258" s="37">
        <v>27</v>
      </c>
      <c r="C258" s="37" t="s">
        <v>347</v>
      </c>
      <c r="D258" s="37" t="s">
        <v>769</v>
      </c>
      <c r="E258" s="37">
        <v>62</v>
      </c>
      <c r="F258" s="37" t="s">
        <v>774</v>
      </c>
      <c r="G258" s="37" t="s">
        <v>126</v>
      </c>
      <c r="S258" s="165">
        <f t="shared" si="13"/>
        <v>0</v>
      </c>
      <c r="T258" s="150">
        <f t="shared" si="12"/>
        <v>0</v>
      </c>
      <c r="U258" s="37" t="s">
        <v>790</v>
      </c>
      <c r="V258" s="21" t="s">
        <v>789</v>
      </c>
    </row>
    <row r="259" spans="1:23" x14ac:dyDescent="0.3">
      <c r="A259" s="37">
        <v>72</v>
      </c>
      <c r="B259" s="37">
        <v>27</v>
      </c>
      <c r="C259" s="37" t="s">
        <v>347</v>
      </c>
      <c r="D259" s="37" t="s">
        <v>768</v>
      </c>
      <c r="E259" s="37">
        <v>58</v>
      </c>
      <c r="F259" s="37" t="s">
        <v>774</v>
      </c>
      <c r="G259" s="37" t="s">
        <v>126</v>
      </c>
      <c r="S259" s="165">
        <f t="shared" si="13"/>
        <v>0</v>
      </c>
      <c r="T259" s="150">
        <f t="shared" si="12"/>
        <v>0</v>
      </c>
      <c r="U259" s="37" t="s">
        <v>789</v>
      </c>
      <c r="V259" s="21" t="s">
        <v>789</v>
      </c>
    </row>
    <row r="260" spans="1:23" x14ac:dyDescent="0.3">
      <c r="A260" s="37">
        <v>111</v>
      </c>
      <c r="B260" s="37">
        <v>23</v>
      </c>
      <c r="C260" s="37" t="s">
        <v>347</v>
      </c>
      <c r="D260" s="37" t="s">
        <v>768</v>
      </c>
      <c r="E260" s="37">
        <v>14</v>
      </c>
      <c r="F260" s="37" t="s">
        <v>772</v>
      </c>
      <c r="M260" s="37" t="s">
        <v>783</v>
      </c>
      <c r="S260" s="165">
        <f t="shared" si="13"/>
        <v>1</v>
      </c>
      <c r="T260" s="150">
        <f t="shared" si="12"/>
        <v>1</v>
      </c>
      <c r="U260" s="37" t="s">
        <v>789</v>
      </c>
      <c r="V260" s="21" t="s">
        <v>789</v>
      </c>
    </row>
    <row r="261" spans="1:23" x14ac:dyDescent="0.3">
      <c r="A261" s="37">
        <v>64</v>
      </c>
      <c r="B261" s="37">
        <v>23</v>
      </c>
      <c r="C261" s="37" t="s">
        <v>347</v>
      </c>
      <c r="D261" s="37" t="s">
        <v>769</v>
      </c>
      <c r="E261" s="37">
        <v>57</v>
      </c>
      <c r="F261" s="37" t="s">
        <v>773</v>
      </c>
      <c r="G261" s="37" t="s">
        <v>127</v>
      </c>
      <c r="S261" s="165">
        <f t="shared" si="13"/>
        <v>0</v>
      </c>
      <c r="T261" s="150">
        <f t="shared" si="12"/>
        <v>0</v>
      </c>
      <c r="U261" s="37" t="s">
        <v>790</v>
      </c>
      <c r="V261" s="21" t="s">
        <v>1203</v>
      </c>
      <c r="W261" s="21" t="s">
        <v>1208</v>
      </c>
    </row>
    <row r="262" spans="1:23" x14ac:dyDescent="0.3">
      <c r="A262" s="37">
        <v>107</v>
      </c>
      <c r="B262" s="37">
        <v>33</v>
      </c>
      <c r="C262" s="37" t="s">
        <v>347</v>
      </c>
      <c r="D262" s="37" t="s">
        <v>768</v>
      </c>
      <c r="E262" s="37">
        <v>20</v>
      </c>
      <c r="F262" s="37" t="s">
        <v>774</v>
      </c>
      <c r="S262" s="165">
        <f t="shared" si="13"/>
        <v>0</v>
      </c>
      <c r="T262" s="150">
        <f t="shared" si="12"/>
        <v>0</v>
      </c>
      <c r="U262" s="37" t="s">
        <v>789</v>
      </c>
      <c r="V262" s="21" t="s">
        <v>789</v>
      </c>
    </row>
    <row r="263" spans="1:23" x14ac:dyDescent="0.3">
      <c r="A263" s="37">
        <v>93</v>
      </c>
      <c r="B263" s="37">
        <v>51</v>
      </c>
      <c r="C263" s="37" t="s">
        <v>347</v>
      </c>
      <c r="D263" s="37" t="s">
        <v>769</v>
      </c>
      <c r="E263" s="37">
        <v>16</v>
      </c>
      <c r="F263" s="37" t="s">
        <v>774</v>
      </c>
      <c r="S263" s="165">
        <f t="shared" si="13"/>
        <v>0</v>
      </c>
      <c r="T263" s="150">
        <f t="shared" si="12"/>
        <v>0</v>
      </c>
      <c r="U263" s="37" t="s">
        <v>790</v>
      </c>
      <c r="V263" s="21" t="s">
        <v>789</v>
      </c>
    </row>
    <row r="264" spans="1:23" x14ac:dyDescent="0.3">
      <c r="A264" s="37">
        <v>81</v>
      </c>
      <c r="B264" s="37">
        <v>51</v>
      </c>
      <c r="C264" s="37" t="s">
        <v>347</v>
      </c>
      <c r="D264" s="37" t="s">
        <v>768</v>
      </c>
      <c r="E264" s="37">
        <v>54</v>
      </c>
      <c r="F264" s="37" t="s">
        <v>773</v>
      </c>
      <c r="G264" s="37" t="s">
        <v>127</v>
      </c>
      <c r="M264" s="37" t="s">
        <v>783</v>
      </c>
      <c r="S264" s="165">
        <f t="shared" si="13"/>
        <v>1</v>
      </c>
      <c r="T264" s="150">
        <f t="shared" si="12"/>
        <v>1</v>
      </c>
      <c r="U264" s="37" t="s">
        <v>789</v>
      </c>
      <c r="V264" s="21" t="s">
        <v>789</v>
      </c>
    </row>
    <row r="265" spans="1:23" x14ac:dyDescent="0.3">
      <c r="A265" s="37">
        <v>69</v>
      </c>
      <c r="B265" s="37">
        <v>41</v>
      </c>
      <c r="C265" s="37" t="s">
        <v>347</v>
      </c>
      <c r="D265" s="37" t="s">
        <v>769</v>
      </c>
      <c r="E265" s="37">
        <v>55</v>
      </c>
      <c r="F265" s="37" t="s">
        <v>774</v>
      </c>
      <c r="G265" s="37" t="s">
        <v>125</v>
      </c>
      <c r="S265" s="165">
        <f t="shared" si="13"/>
        <v>0</v>
      </c>
      <c r="T265" s="150">
        <f t="shared" si="12"/>
        <v>0</v>
      </c>
      <c r="U265" s="37" t="s">
        <v>790</v>
      </c>
      <c r="V265" s="21" t="s">
        <v>789</v>
      </c>
    </row>
    <row r="266" spans="1:23" x14ac:dyDescent="0.3">
      <c r="A266" s="37">
        <v>62</v>
      </c>
      <c r="B266" s="37">
        <v>41</v>
      </c>
      <c r="C266" s="37" t="s">
        <v>347</v>
      </c>
      <c r="D266" s="37" t="s">
        <v>768</v>
      </c>
      <c r="E266" s="37">
        <v>50</v>
      </c>
      <c r="F266" s="37" t="s">
        <v>773</v>
      </c>
      <c r="G266" s="37" t="s">
        <v>126</v>
      </c>
      <c r="M266" s="37" t="s">
        <v>783</v>
      </c>
      <c r="S266" s="165">
        <f t="shared" si="13"/>
        <v>1</v>
      </c>
      <c r="T266" s="150">
        <f t="shared" si="12"/>
        <v>1</v>
      </c>
      <c r="U266" s="37" t="s">
        <v>789</v>
      </c>
      <c r="V266" s="21" t="s">
        <v>789</v>
      </c>
    </row>
    <row r="267" spans="1:23" x14ac:dyDescent="0.3">
      <c r="A267" s="37">
        <v>106</v>
      </c>
      <c r="B267" s="37">
        <v>36</v>
      </c>
      <c r="C267" s="37" t="s">
        <v>347</v>
      </c>
      <c r="D267" s="37" t="s">
        <v>769</v>
      </c>
      <c r="E267" s="37">
        <v>14</v>
      </c>
      <c r="F267" s="37" t="s">
        <v>772</v>
      </c>
      <c r="M267" s="37" t="s">
        <v>783</v>
      </c>
      <c r="S267" s="165">
        <f t="shared" si="13"/>
        <v>1</v>
      </c>
      <c r="T267" s="150">
        <f t="shared" si="12"/>
        <v>1</v>
      </c>
      <c r="U267" s="37" t="s">
        <v>790</v>
      </c>
      <c r="V267" s="21" t="s">
        <v>789</v>
      </c>
    </row>
    <row r="268" spans="1:23" x14ac:dyDescent="0.3">
      <c r="A268" s="37">
        <v>80</v>
      </c>
      <c r="B268" s="37">
        <v>36</v>
      </c>
      <c r="C268" s="37" t="s">
        <v>347</v>
      </c>
      <c r="D268" s="37" t="s">
        <v>768</v>
      </c>
      <c r="E268" s="37">
        <v>53</v>
      </c>
      <c r="F268" s="37" t="s">
        <v>773</v>
      </c>
      <c r="G268" s="37" t="s">
        <v>126</v>
      </c>
      <c r="H268" s="37" t="s">
        <v>778</v>
      </c>
      <c r="S268" s="165">
        <f t="shared" si="13"/>
        <v>1</v>
      </c>
      <c r="T268" s="150">
        <f t="shared" si="12"/>
        <v>1</v>
      </c>
      <c r="U268" s="37" t="s">
        <v>789</v>
      </c>
      <c r="V268" s="21" t="s">
        <v>1203</v>
      </c>
      <c r="W268" s="21" t="s">
        <v>1209</v>
      </c>
    </row>
    <row r="269" spans="1:23" x14ac:dyDescent="0.3">
      <c r="A269" s="37">
        <v>68</v>
      </c>
      <c r="B269" s="37">
        <v>55</v>
      </c>
      <c r="C269" s="37" t="s">
        <v>347</v>
      </c>
      <c r="D269" s="37" t="s">
        <v>769</v>
      </c>
      <c r="E269" s="37">
        <v>33</v>
      </c>
      <c r="F269" s="37" t="s">
        <v>774</v>
      </c>
      <c r="G269" s="37" t="s">
        <v>125</v>
      </c>
      <c r="S269" s="165">
        <f t="shared" si="13"/>
        <v>0</v>
      </c>
      <c r="T269" s="150">
        <f t="shared" si="12"/>
        <v>0</v>
      </c>
      <c r="U269" s="37" t="s">
        <v>790</v>
      </c>
      <c r="V269" s="21" t="s">
        <v>789</v>
      </c>
    </row>
    <row r="270" spans="1:23" x14ac:dyDescent="0.3">
      <c r="A270" s="37">
        <v>65</v>
      </c>
      <c r="B270" s="37">
        <v>37</v>
      </c>
      <c r="C270" s="37" t="s">
        <v>347</v>
      </c>
      <c r="D270" s="37" t="s">
        <v>768</v>
      </c>
      <c r="E270" s="37">
        <v>64</v>
      </c>
      <c r="F270" s="37" t="s">
        <v>773</v>
      </c>
      <c r="G270" s="37" t="s">
        <v>127</v>
      </c>
      <c r="S270" s="165">
        <f t="shared" si="13"/>
        <v>0</v>
      </c>
      <c r="T270" s="150">
        <f t="shared" si="12"/>
        <v>0</v>
      </c>
      <c r="U270" s="37" t="s">
        <v>789</v>
      </c>
      <c r="V270" s="21" t="s">
        <v>789</v>
      </c>
    </row>
    <row r="271" spans="1:23" x14ac:dyDescent="0.3">
      <c r="A271" s="37">
        <v>109</v>
      </c>
      <c r="B271" s="37">
        <v>37</v>
      </c>
      <c r="C271" s="37" t="s">
        <v>347</v>
      </c>
      <c r="D271" s="37" t="s">
        <v>769</v>
      </c>
      <c r="E271" s="37">
        <v>78</v>
      </c>
      <c r="F271" s="37" t="s">
        <v>773</v>
      </c>
      <c r="G271" s="37" t="s">
        <v>125</v>
      </c>
      <c r="H271" s="37" t="s">
        <v>778</v>
      </c>
      <c r="P271" s="37" t="s">
        <v>786</v>
      </c>
      <c r="S271" s="165">
        <f t="shared" si="13"/>
        <v>2</v>
      </c>
      <c r="T271" s="150">
        <f t="shared" si="12"/>
        <v>1</v>
      </c>
      <c r="U271" s="37" t="s">
        <v>790</v>
      </c>
      <c r="V271" s="21" t="s">
        <v>789</v>
      </c>
    </row>
    <row r="272" spans="1:23" x14ac:dyDescent="0.3">
      <c r="A272" s="37">
        <v>51</v>
      </c>
      <c r="B272" s="37">
        <v>49</v>
      </c>
      <c r="C272" s="37" t="s">
        <v>347</v>
      </c>
      <c r="D272" s="37" t="s">
        <v>768</v>
      </c>
      <c r="E272" s="37">
        <v>71</v>
      </c>
      <c r="F272" s="37" t="s">
        <v>774</v>
      </c>
      <c r="G272" s="37" t="s">
        <v>127</v>
      </c>
      <c r="L272" s="37" t="s">
        <v>782</v>
      </c>
      <c r="S272" s="165">
        <f t="shared" si="13"/>
        <v>1</v>
      </c>
      <c r="T272" s="150">
        <f t="shared" si="12"/>
        <v>1</v>
      </c>
      <c r="U272" s="37" t="s">
        <v>789</v>
      </c>
      <c r="V272" s="21" t="s">
        <v>1203</v>
      </c>
      <c r="W272" s="21" t="s">
        <v>1210</v>
      </c>
    </row>
    <row r="273" spans="1:22" x14ac:dyDescent="0.3">
      <c r="A273" s="37">
        <v>7</v>
      </c>
      <c r="B273" s="37">
        <v>49</v>
      </c>
      <c r="C273" s="37" t="s">
        <v>347</v>
      </c>
      <c r="D273" s="37" t="s">
        <v>769</v>
      </c>
      <c r="E273" s="37">
        <v>71</v>
      </c>
      <c r="F273" s="37" t="s">
        <v>774</v>
      </c>
      <c r="G273" s="37" t="s">
        <v>127</v>
      </c>
      <c r="M273" s="37" t="s">
        <v>783</v>
      </c>
      <c r="S273" s="165">
        <f t="shared" si="13"/>
        <v>1</v>
      </c>
      <c r="T273" s="150">
        <f t="shared" si="12"/>
        <v>1</v>
      </c>
      <c r="U273" s="37" t="s">
        <v>790</v>
      </c>
      <c r="V273" s="21" t="s">
        <v>789</v>
      </c>
    </row>
    <row r="274" spans="1:22" x14ac:dyDescent="0.3">
      <c r="A274" s="37">
        <v>86</v>
      </c>
      <c r="B274" s="37">
        <v>33</v>
      </c>
      <c r="C274" s="37" t="s">
        <v>347</v>
      </c>
      <c r="D274" s="37" t="s">
        <v>768</v>
      </c>
      <c r="E274" s="37">
        <v>52</v>
      </c>
      <c r="F274" s="37" t="s">
        <v>774</v>
      </c>
      <c r="G274" s="37" t="s">
        <v>126</v>
      </c>
      <c r="S274" s="165">
        <f t="shared" si="13"/>
        <v>0</v>
      </c>
      <c r="T274" s="150">
        <f t="shared" si="12"/>
        <v>0</v>
      </c>
      <c r="U274" s="37" t="s">
        <v>789</v>
      </c>
      <c r="V274" s="21" t="s">
        <v>789</v>
      </c>
    </row>
    <row r="275" spans="1:22" x14ac:dyDescent="0.3">
      <c r="A275" s="37">
        <v>103</v>
      </c>
      <c r="B275" s="37">
        <v>46</v>
      </c>
      <c r="C275" s="37" t="s">
        <v>347</v>
      </c>
      <c r="D275" s="37" t="s">
        <v>769</v>
      </c>
      <c r="E275" s="37">
        <v>47</v>
      </c>
      <c r="F275" s="37" t="s">
        <v>773</v>
      </c>
      <c r="S275" s="165">
        <f t="shared" si="13"/>
        <v>0</v>
      </c>
      <c r="T275" s="150">
        <f t="shared" si="12"/>
        <v>0</v>
      </c>
      <c r="U275" s="37" t="s">
        <v>790</v>
      </c>
      <c r="V275" s="21" t="s">
        <v>789</v>
      </c>
    </row>
    <row r="276" spans="1:22" x14ac:dyDescent="0.3">
      <c r="A276" s="37">
        <v>98</v>
      </c>
      <c r="B276" s="37">
        <v>46</v>
      </c>
      <c r="C276" s="37" t="s">
        <v>347</v>
      </c>
      <c r="D276" s="37" t="s">
        <v>768</v>
      </c>
      <c r="E276" s="37">
        <v>49</v>
      </c>
      <c r="F276" s="37" t="s">
        <v>773</v>
      </c>
      <c r="G276" s="37" t="s">
        <v>127</v>
      </c>
      <c r="S276" s="165">
        <f t="shared" si="13"/>
        <v>0</v>
      </c>
      <c r="T276" s="150">
        <f t="shared" si="12"/>
        <v>0</v>
      </c>
      <c r="U276" s="37" t="s">
        <v>789</v>
      </c>
      <c r="V276" s="21" t="s">
        <v>789</v>
      </c>
    </row>
    <row r="277" spans="1:22" x14ac:dyDescent="0.3">
      <c r="A277" s="37">
        <v>94</v>
      </c>
      <c r="B277" s="37">
        <v>42</v>
      </c>
      <c r="C277" s="37" t="s">
        <v>347</v>
      </c>
      <c r="D277" s="37" t="s">
        <v>769</v>
      </c>
      <c r="E277" s="37">
        <v>36</v>
      </c>
      <c r="F277" s="37" t="s">
        <v>773</v>
      </c>
      <c r="G277" s="37" t="s">
        <v>126</v>
      </c>
      <c r="S277" s="165">
        <f t="shared" si="13"/>
        <v>0</v>
      </c>
      <c r="T277" s="150">
        <f t="shared" si="12"/>
        <v>0</v>
      </c>
      <c r="U277" s="37" t="s">
        <v>790</v>
      </c>
      <c r="V277" s="21" t="s">
        <v>789</v>
      </c>
    </row>
    <row r="278" spans="1:22" x14ac:dyDescent="0.3">
      <c r="A278" s="37">
        <v>88</v>
      </c>
      <c r="B278" s="37">
        <v>42</v>
      </c>
      <c r="C278" s="37" t="s">
        <v>347</v>
      </c>
      <c r="D278" s="37" t="s">
        <v>768</v>
      </c>
      <c r="E278" s="37">
        <v>31</v>
      </c>
      <c r="F278" s="37" t="s">
        <v>773</v>
      </c>
      <c r="G278" s="37" t="s">
        <v>125</v>
      </c>
      <c r="S278" s="165">
        <f t="shared" si="13"/>
        <v>0</v>
      </c>
      <c r="T278" s="150">
        <f t="shared" si="12"/>
        <v>0</v>
      </c>
      <c r="U278" s="37" t="s">
        <v>789</v>
      </c>
      <c r="V278" s="21" t="s">
        <v>789</v>
      </c>
    </row>
    <row r="279" spans="1:22" x14ac:dyDescent="0.3">
      <c r="A279" s="37">
        <v>76</v>
      </c>
      <c r="B279" s="37">
        <v>43</v>
      </c>
      <c r="C279" s="37" t="s">
        <v>347</v>
      </c>
      <c r="D279" s="37" t="s">
        <v>769</v>
      </c>
      <c r="E279" s="37">
        <v>55</v>
      </c>
      <c r="F279" s="37" t="s">
        <v>773</v>
      </c>
      <c r="G279" s="37" t="s">
        <v>126</v>
      </c>
      <c r="M279" s="37" t="s">
        <v>783</v>
      </c>
      <c r="N279" s="37" t="s">
        <v>784</v>
      </c>
      <c r="S279" s="165">
        <f t="shared" si="13"/>
        <v>2</v>
      </c>
      <c r="T279" s="150">
        <f t="shared" si="12"/>
        <v>1</v>
      </c>
      <c r="U279" s="37" t="s">
        <v>790</v>
      </c>
      <c r="V279" s="21" t="s">
        <v>789</v>
      </c>
    </row>
    <row r="280" spans="1:22" x14ac:dyDescent="0.3">
      <c r="A280" s="37">
        <v>108</v>
      </c>
      <c r="B280" s="37">
        <v>29</v>
      </c>
      <c r="C280" s="37" t="s">
        <v>347</v>
      </c>
      <c r="D280" s="37" t="s">
        <v>768</v>
      </c>
      <c r="E280" s="37">
        <v>48</v>
      </c>
      <c r="F280" s="37" t="s">
        <v>774</v>
      </c>
      <c r="G280" s="37" t="s">
        <v>126</v>
      </c>
      <c r="S280" s="165">
        <f t="shared" si="13"/>
        <v>0</v>
      </c>
      <c r="T280" s="150">
        <f t="shared" si="12"/>
        <v>0</v>
      </c>
      <c r="U280" s="37" t="s">
        <v>789</v>
      </c>
      <c r="V280" s="21" t="s">
        <v>789</v>
      </c>
    </row>
    <row r="281" spans="1:22" x14ac:dyDescent="0.3">
      <c r="A281" s="37">
        <v>96</v>
      </c>
      <c r="B281" s="37">
        <v>29</v>
      </c>
      <c r="C281" s="37" t="s">
        <v>347</v>
      </c>
      <c r="D281" s="37" t="s">
        <v>769</v>
      </c>
      <c r="E281" s="37">
        <v>17</v>
      </c>
      <c r="F281" s="37" t="s">
        <v>774</v>
      </c>
      <c r="M281" s="37" t="s">
        <v>783</v>
      </c>
      <c r="S281" s="165">
        <f t="shared" si="13"/>
        <v>1</v>
      </c>
      <c r="T281" s="150">
        <f t="shared" si="12"/>
        <v>1</v>
      </c>
      <c r="U281" s="37" t="s">
        <v>790</v>
      </c>
      <c r="V281" s="21" t="s">
        <v>789</v>
      </c>
    </row>
    <row r="282" spans="1:22" x14ac:dyDescent="0.3">
      <c r="A282" s="37">
        <v>77</v>
      </c>
      <c r="B282" s="37">
        <v>44</v>
      </c>
      <c r="C282" s="37" t="s">
        <v>347</v>
      </c>
      <c r="D282" s="37" t="s">
        <v>769</v>
      </c>
      <c r="E282" s="37">
        <v>59</v>
      </c>
      <c r="F282" s="37" t="s">
        <v>773</v>
      </c>
      <c r="G282" s="37" t="s">
        <v>126</v>
      </c>
      <c r="S282" s="165">
        <f t="shared" si="13"/>
        <v>0</v>
      </c>
      <c r="T282" s="150">
        <f t="shared" si="12"/>
        <v>0</v>
      </c>
      <c r="U282" s="37" t="s">
        <v>790</v>
      </c>
      <c r="V282" s="21" t="s">
        <v>789</v>
      </c>
    </row>
    <row r="283" spans="1:22" x14ac:dyDescent="0.3">
      <c r="A283" s="37">
        <v>77</v>
      </c>
      <c r="B283" s="37">
        <v>44</v>
      </c>
      <c r="C283" s="37" t="s">
        <v>347</v>
      </c>
      <c r="D283" s="37" t="s">
        <v>768</v>
      </c>
      <c r="E283" s="37">
        <v>21</v>
      </c>
      <c r="F283" s="37" t="s">
        <v>773</v>
      </c>
      <c r="S283" s="165">
        <f t="shared" si="13"/>
        <v>0</v>
      </c>
      <c r="T283" s="150">
        <f t="shared" si="12"/>
        <v>0</v>
      </c>
      <c r="U283" s="37" t="s">
        <v>789</v>
      </c>
      <c r="V283" s="21" t="s">
        <v>789</v>
      </c>
    </row>
    <row r="284" spans="1:22" x14ac:dyDescent="0.3">
      <c r="A284" s="37">
        <v>78</v>
      </c>
      <c r="B284" s="37">
        <v>44</v>
      </c>
      <c r="C284" s="37" t="s">
        <v>347</v>
      </c>
      <c r="D284" s="37" t="s">
        <v>768</v>
      </c>
      <c r="E284" s="37">
        <v>52</v>
      </c>
      <c r="F284" s="37" t="s">
        <v>773</v>
      </c>
      <c r="G284" s="37" t="s">
        <v>127</v>
      </c>
      <c r="S284" s="165">
        <f t="shared" si="13"/>
        <v>0</v>
      </c>
      <c r="T284" s="150">
        <f t="shared" si="12"/>
        <v>0</v>
      </c>
      <c r="U284" s="37" t="s">
        <v>789</v>
      </c>
      <c r="V284" s="21" t="s">
        <v>789</v>
      </c>
    </row>
    <row r="285" spans="1:22" x14ac:dyDescent="0.3">
      <c r="A285" s="37">
        <v>59</v>
      </c>
      <c r="B285" s="37">
        <v>44</v>
      </c>
      <c r="C285" s="37" t="s">
        <v>347</v>
      </c>
      <c r="D285" s="37" t="s">
        <v>769</v>
      </c>
      <c r="E285" s="37">
        <v>23</v>
      </c>
      <c r="F285" s="37" t="s">
        <v>773</v>
      </c>
      <c r="G285" s="37" t="s">
        <v>125</v>
      </c>
      <c r="S285" s="165">
        <f t="shared" si="13"/>
        <v>0</v>
      </c>
      <c r="T285" s="150">
        <f t="shared" si="12"/>
        <v>0</v>
      </c>
      <c r="U285" s="37" t="s">
        <v>790</v>
      </c>
      <c r="V285" s="21" t="s">
        <v>789</v>
      </c>
    </row>
    <row r="286" spans="1:22" x14ac:dyDescent="0.3">
      <c r="A286" s="37">
        <v>100</v>
      </c>
      <c r="B286" s="37">
        <v>35</v>
      </c>
      <c r="C286" s="37" t="s">
        <v>347</v>
      </c>
      <c r="D286" s="37" t="s">
        <v>768</v>
      </c>
      <c r="E286" s="37">
        <v>43</v>
      </c>
      <c r="F286" s="37" t="s">
        <v>773</v>
      </c>
      <c r="G286" s="37" t="s">
        <v>127</v>
      </c>
      <c r="M286" s="37" t="s">
        <v>783</v>
      </c>
      <c r="R286" s="37" t="s">
        <v>804</v>
      </c>
      <c r="S286" s="165">
        <f t="shared" si="13"/>
        <v>2</v>
      </c>
      <c r="T286" s="150">
        <f t="shared" si="12"/>
        <v>1</v>
      </c>
      <c r="U286" s="37" t="s">
        <v>789</v>
      </c>
      <c r="V286" s="21" t="s">
        <v>789</v>
      </c>
    </row>
    <row r="287" spans="1:22" x14ac:dyDescent="0.3">
      <c r="A287" s="37">
        <v>67</v>
      </c>
      <c r="B287" s="37">
        <v>35</v>
      </c>
      <c r="C287" s="37" t="s">
        <v>347</v>
      </c>
      <c r="D287" s="37" t="s">
        <v>769</v>
      </c>
      <c r="E287" s="37">
        <v>13</v>
      </c>
      <c r="F287" s="37" t="s">
        <v>772</v>
      </c>
      <c r="S287" s="165">
        <f t="shared" si="13"/>
        <v>0</v>
      </c>
      <c r="T287" s="150">
        <f t="shared" si="12"/>
        <v>0</v>
      </c>
      <c r="U287" s="37" t="s">
        <v>790</v>
      </c>
      <c r="V287" s="21" t="s">
        <v>789</v>
      </c>
    </row>
    <row r="288" spans="1:22" x14ac:dyDescent="0.3">
      <c r="A288" s="37">
        <v>73</v>
      </c>
      <c r="B288" s="37">
        <v>53</v>
      </c>
      <c r="C288" s="37" t="s">
        <v>347</v>
      </c>
      <c r="D288" s="37" t="s">
        <v>769</v>
      </c>
      <c r="E288" s="37">
        <v>39</v>
      </c>
      <c r="F288" s="37" t="s">
        <v>773</v>
      </c>
      <c r="G288" s="37" t="s">
        <v>126</v>
      </c>
      <c r="M288" s="37" t="s">
        <v>783</v>
      </c>
      <c r="S288" s="165">
        <f t="shared" si="13"/>
        <v>1</v>
      </c>
      <c r="T288" s="150">
        <f t="shared" si="12"/>
        <v>1</v>
      </c>
      <c r="U288" s="37" t="s">
        <v>790</v>
      </c>
      <c r="V288" s="21" t="s">
        <v>789</v>
      </c>
    </row>
    <row r="289" spans="1:23" x14ac:dyDescent="0.3">
      <c r="A289" s="37">
        <v>5</v>
      </c>
      <c r="B289" s="37">
        <v>14</v>
      </c>
      <c r="C289" s="37" t="s">
        <v>347</v>
      </c>
      <c r="D289" s="37" t="s">
        <v>768</v>
      </c>
      <c r="E289" s="37">
        <v>44</v>
      </c>
      <c r="F289" s="37" t="s">
        <v>774</v>
      </c>
      <c r="G289" s="37" t="s">
        <v>126</v>
      </c>
      <c r="S289" s="165">
        <f t="shared" si="13"/>
        <v>0</v>
      </c>
      <c r="T289" s="150">
        <f t="shared" si="12"/>
        <v>0</v>
      </c>
      <c r="U289" s="37" t="s">
        <v>789</v>
      </c>
      <c r="V289" s="21" t="s">
        <v>789</v>
      </c>
    </row>
    <row r="290" spans="1:23" x14ac:dyDescent="0.3">
      <c r="A290" s="37">
        <v>41</v>
      </c>
      <c r="B290" s="37">
        <v>14</v>
      </c>
      <c r="C290" s="37" t="s">
        <v>347</v>
      </c>
      <c r="D290" s="37" t="s">
        <v>769</v>
      </c>
      <c r="E290" s="37">
        <v>50</v>
      </c>
      <c r="F290" s="37" t="s">
        <v>773</v>
      </c>
      <c r="G290" s="37" t="s">
        <v>126</v>
      </c>
      <c r="H290" s="37" t="s">
        <v>778</v>
      </c>
      <c r="K290" s="37" t="s">
        <v>781</v>
      </c>
      <c r="L290" s="37" t="s">
        <v>782</v>
      </c>
      <c r="M290" s="37" t="s">
        <v>783</v>
      </c>
      <c r="N290" s="37" t="s">
        <v>784</v>
      </c>
      <c r="S290" s="165">
        <f t="shared" si="13"/>
        <v>5</v>
      </c>
      <c r="T290" s="150">
        <f t="shared" si="12"/>
        <v>1</v>
      </c>
      <c r="U290" s="37" t="s">
        <v>790</v>
      </c>
      <c r="V290" s="21" t="s">
        <v>789</v>
      </c>
    </row>
    <row r="291" spans="1:23" x14ac:dyDescent="0.3">
      <c r="A291" s="37">
        <v>66</v>
      </c>
      <c r="B291" s="37">
        <v>26</v>
      </c>
      <c r="C291" s="37" t="s">
        <v>347</v>
      </c>
      <c r="D291" s="37" t="s">
        <v>769</v>
      </c>
      <c r="E291" s="37">
        <v>61</v>
      </c>
      <c r="F291" s="37" t="s">
        <v>773</v>
      </c>
      <c r="M291" s="37" t="s">
        <v>783</v>
      </c>
      <c r="S291" s="165">
        <f t="shared" si="13"/>
        <v>1</v>
      </c>
      <c r="T291" s="150">
        <f t="shared" si="12"/>
        <v>1</v>
      </c>
      <c r="U291" s="37" t="s">
        <v>790</v>
      </c>
      <c r="V291" s="21" t="s">
        <v>789</v>
      </c>
    </row>
    <row r="292" spans="1:23" x14ac:dyDescent="0.3">
      <c r="A292" s="37">
        <v>74</v>
      </c>
      <c r="B292" s="37">
        <v>26</v>
      </c>
      <c r="C292" s="37" t="s">
        <v>347</v>
      </c>
      <c r="D292" s="37" t="s">
        <v>768</v>
      </c>
      <c r="E292" s="37">
        <v>54</v>
      </c>
      <c r="F292" s="37" t="s">
        <v>773</v>
      </c>
      <c r="R292" s="37" t="s">
        <v>805</v>
      </c>
      <c r="S292" s="165">
        <f t="shared" si="13"/>
        <v>1</v>
      </c>
      <c r="T292" s="150">
        <f t="shared" si="12"/>
        <v>1</v>
      </c>
      <c r="U292" s="37" t="s">
        <v>789</v>
      </c>
      <c r="V292" s="21" t="s">
        <v>789</v>
      </c>
    </row>
    <row r="293" spans="1:23" x14ac:dyDescent="0.3">
      <c r="A293" s="37">
        <v>95</v>
      </c>
      <c r="B293" s="37">
        <v>48</v>
      </c>
      <c r="C293" s="37" t="s">
        <v>347</v>
      </c>
      <c r="D293" s="37" t="s">
        <v>769</v>
      </c>
      <c r="E293" s="37">
        <v>62</v>
      </c>
      <c r="F293" s="37" t="s">
        <v>773</v>
      </c>
      <c r="G293" s="37" t="s">
        <v>127</v>
      </c>
      <c r="H293" s="37" t="s">
        <v>778</v>
      </c>
      <c r="S293" s="165">
        <f t="shared" si="13"/>
        <v>1</v>
      </c>
      <c r="T293" s="150">
        <f t="shared" si="12"/>
        <v>1</v>
      </c>
      <c r="U293" s="37" t="s">
        <v>790</v>
      </c>
      <c r="V293" s="21" t="s">
        <v>789</v>
      </c>
    </row>
    <row r="294" spans="1:23" x14ac:dyDescent="0.3">
      <c r="A294" s="37">
        <v>91</v>
      </c>
      <c r="B294" s="37">
        <v>48</v>
      </c>
      <c r="C294" s="37" t="s">
        <v>347</v>
      </c>
      <c r="D294" s="37" t="s">
        <v>768</v>
      </c>
      <c r="E294" s="37">
        <v>67</v>
      </c>
      <c r="F294" s="37" t="s">
        <v>774</v>
      </c>
      <c r="G294" s="37" t="s">
        <v>127</v>
      </c>
      <c r="S294" s="165">
        <f t="shared" si="13"/>
        <v>0</v>
      </c>
      <c r="T294" s="150">
        <f t="shared" ref="T294:T357" si="14">COUNTIF(S294,"&gt;0")</f>
        <v>0</v>
      </c>
      <c r="U294" s="37" t="s">
        <v>789</v>
      </c>
      <c r="V294" s="21" t="s">
        <v>1203</v>
      </c>
      <c r="W294" s="21" t="s">
        <v>1206</v>
      </c>
    </row>
    <row r="295" spans="1:23" x14ac:dyDescent="0.3">
      <c r="A295" s="37">
        <v>24</v>
      </c>
      <c r="B295" s="37">
        <v>4</v>
      </c>
      <c r="C295" s="37" t="s">
        <v>347</v>
      </c>
      <c r="D295" s="37" t="s">
        <v>768</v>
      </c>
      <c r="E295" s="37">
        <v>49</v>
      </c>
      <c r="F295" s="37" t="s">
        <v>772</v>
      </c>
      <c r="S295" s="165">
        <f t="shared" si="13"/>
        <v>0</v>
      </c>
      <c r="T295" s="150">
        <f t="shared" si="14"/>
        <v>0</v>
      </c>
      <c r="U295" s="37" t="s">
        <v>789</v>
      </c>
      <c r="V295" s="21" t="s">
        <v>789</v>
      </c>
    </row>
    <row r="296" spans="1:23" x14ac:dyDescent="0.3">
      <c r="A296" s="37">
        <v>20</v>
      </c>
      <c r="B296" s="37">
        <v>4</v>
      </c>
      <c r="C296" s="37" t="s">
        <v>347</v>
      </c>
      <c r="D296" s="37" t="s">
        <v>769</v>
      </c>
      <c r="E296" s="37">
        <v>49</v>
      </c>
      <c r="F296" s="37" t="s">
        <v>773</v>
      </c>
      <c r="G296" s="37" t="s">
        <v>127</v>
      </c>
      <c r="M296" s="37" t="s">
        <v>783</v>
      </c>
      <c r="S296" s="165">
        <f t="shared" si="13"/>
        <v>1</v>
      </c>
      <c r="T296" s="150">
        <f t="shared" si="14"/>
        <v>1</v>
      </c>
      <c r="U296" s="37" t="s">
        <v>790</v>
      </c>
      <c r="V296" s="21" t="s">
        <v>789</v>
      </c>
    </row>
    <row r="297" spans="1:23" x14ac:dyDescent="0.3">
      <c r="A297" s="37">
        <v>102</v>
      </c>
      <c r="B297" s="37">
        <v>25</v>
      </c>
      <c r="C297" s="37" t="s">
        <v>347</v>
      </c>
      <c r="D297" s="37" t="s">
        <v>768</v>
      </c>
      <c r="E297" s="37">
        <v>31</v>
      </c>
      <c r="F297" s="37" t="s">
        <v>773</v>
      </c>
      <c r="S297" s="165">
        <f t="shared" si="13"/>
        <v>0</v>
      </c>
      <c r="T297" s="150">
        <f t="shared" si="14"/>
        <v>0</v>
      </c>
      <c r="U297" s="37" t="s">
        <v>789</v>
      </c>
      <c r="V297" s="21" t="s">
        <v>789</v>
      </c>
    </row>
    <row r="298" spans="1:23" x14ac:dyDescent="0.3">
      <c r="A298" s="37">
        <v>84</v>
      </c>
      <c r="B298" s="37">
        <v>25</v>
      </c>
      <c r="C298" s="37" t="s">
        <v>347</v>
      </c>
      <c r="D298" s="37" t="s">
        <v>769</v>
      </c>
      <c r="E298" s="37">
        <v>35</v>
      </c>
      <c r="F298" s="37" t="s">
        <v>773</v>
      </c>
      <c r="G298" s="37" t="s">
        <v>127</v>
      </c>
      <c r="M298" s="37" t="s">
        <v>783</v>
      </c>
      <c r="N298" s="37" t="s">
        <v>784</v>
      </c>
      <c r="Q298" s="37" t="s">
        <v>787</v>
      </c>
      <c r="S298" s="165">
        <f t="shared" si="13"/>
        <v>3</v>
      </c>
      <c r="T298" s="150">
        <f t="shared" si="14"/>
        <v>1</v>
      </c>
      <c r="U298" s="37" t="s">
        <v>790</v>
      </c>
      <c r="V298" s="21" t="s">
        <v>789</v>
      </c>
    </row>
    <row r="299" spans="1:23" x14ac:dyDescent="0.3">
      <c r="A299" s="37">
        <v>87</v>
      </c>
      <c r="B299" s="37">
        <v>43</v>
      </c>
      <c r="C299" s="37" t="s">
        <v>347</v>
      </c>
      <c r="D299" s="37" t="s">
        <v>768</v>
      </c>
      <c r="E299" s="37">
        <v>53</v>
      </c>
      <c r="F299" s="37" t="s">
        <v>774</v>
      </c>
      <c r="G299" s="37" t="s">
        <v>127</v>
      </c>
      <c r="S299" s="165">
        <f t="shared" si="13"/>
        <v>0</v>
      </c>
      <c r="T299" s="150">
        <f t="shared" si="14"/>
        <v>0</v>
      </c>
      <c r="U299" s="37" t="s">
        <v>789</v>
      </c>
      <c r="V299" s="21" t="s">
        <v>789</v>
      </c>
    </row>
    <row r="300" spans="1:23" x14ac:dyDescent="0.3">
      <c r="A300" s="37">
        <v>71</v>
      </c>
      <c r="B300" s="37">
        <v>43</v>
      </c>
      <c r="C300" s="37" t="s">
        <v>347</v>
      </c>
      <c r="D300" s="37" t="s">
        <v>769</v>
      </c>
      <c r="E300" s="37">
        <v>18</v>
      </c>
      <c r="F300" s="37" t="s">
        <v>774</v>
      </c>
      <c r="M300" s="37" t="s">
        <v>783</v>
      </c>
      <c r="S300" s="165">
        <f t="shared" si="13"/>
        <v>1</v>
      </c>
      <c r="T300" s="150">
        <f t="shared" si="14"/>
        <v>1</v>
      </c>
      <c r="U300" s="37" t="s">
        <v>790</v>
      </c>
      <c r="V300" s="21" t="s">
        <v>789</v>
      </c>
    </row>
    <row r="301" spans="1:23" x14ac:dyDescent="0.3">
      <c r="A301" s="37">
        <v>104</v>
      </c>
      <c r="B301" s="37">
        <v>30</v>
      </c>
      <c r="C301" s="37" t="s">
        <v>347</v>
      </c>
      <c r="D301" s="37" t="s">
        <v>769</v>
      </c>
      <c r="E301" s="37">
        <v>71</v>
      </c>
      <c r="F301" s="37" t="s">
        <v>773</v>
      </c>
      <c r="G301" s="37" t="s">
        <v>125</v>
      </c>
      <c r="N301" s="37" t="s">
        <v>784</v>
      </c>
      <c r="S301" s="165">
        <f t="shared" si="13"/>
        <v>1</v>
      </c>
      <c r="T301" s="150">
        <f t="shared" si="14"/>
        <v>1</v>
      </c>
      <c r="U301" s="37" t="s">
        <v>790</v>
      </c>
      <c r="V301" s="21" t="s">
        <v>1203</v>
      </c>
      <c r="W301" s="21" t="s">
        <v>1211</v>
      </c>
    </row>
    <row r="302" spans="1:23" x14ac:dyDescent="0.3">
      <c r="A302" s="37">
        <v>92</v>
      </c>
      <c r="B302" s="37">
        <v>30</v>
      </c>
      <c r="C302" s="37" t="s">
        <v>347</v>
      </c>
      <c r="D302" s="37" t="s">
        <v>768</v>
      </c>
      <c r="E302" s="37">
        <v>71</v>
      </c>
      <c r="F302" s="37" t="s">
        <v>773</v>
      </c>
      <c r="M302" s="37" t="s">
        <v>783</v>
      </c>
      <c r="N302" s="37" t="s">
        <v>784</v>
      </c>
      <c r="S302" s="165">
        <f t="shared" ref="S302:S365" si="15">COUNTA(H302:R302)</f>
        <v>2</v>
      </c>
      <c r="T302" s="150">
        <f t="shared" si="14"/>
        <v>1</v>
      </c>
      <c r="U302" s="37" t="s">
        <v>789</v>
      </c>
      <c r="V302" s="21" t="s">
        <v>789</v>
      </c>
    </row>
    <row r="303" spans="1:23" x14ac:dyDescent="0.3">
      <c r="A303" s="37">
        <v>56</v>
      </c>
      <c r="B303" s="37">
        <v>31</v>
      </c>
      <c r="C303" s="37" t="s">
        <v>347</v>
      </c>
      <c r="D303" s="37" t="s">
        <v>768</v>
      </c>
      <c r="E303" s="37">
        <v>23</v>
      </c>
      <c r="F303" s="37" t="s">
        <v>774</v>
      </c>
      <c r="I303" s="37" t="s">
        <v>779</v>
      </c>
      <c r="S303" s="165">
        <f t="shared" si="15"/>
        <v>1</v>
      </c>
      <c r="T303" s="150">
        <f t="shared" si="14"/>
        <v>1</v>
      </c>
      <c r="U303" s="37" t="s">
        <v>789</v>
      </c>
      <c r="V303" s="21" t="s">
        <v>789</v>
      </c>
    </row>
    <row r="304" spans="1:23" x14ac:dyDescent="0.3">
      <c r="A304" s="37">
        <v>90</v>
      </c>
      <c r="B304" s="37">
        <v>31</v>
      </c>
      <c r="C304" s="37" t="s">
        <v>347</v>
      </c>
      <c r="D304" s="37" t="s">
        <v>768</v>
      </c>
      <c r="E304" s="37">
        <v>51</v>
      </c>
      <c r="F304" s="37" t="s">
        <v>773</v>
      </c>
      <c r="G304" s="37" t="s">
        <v>125</v>
      </c>
      <c r="S304" s="165">
        <f t="shared" si="15"/>
        <v>0</v>
      </c>
      <c r="T304" s="150">
        <f t="shared" si="14"/>
        <v>0</v>
      </c>
      <c r="U304" s="37" t="s">
        <v>789</v>
      </c>
      <c r="V304" s="21" t="s">
        <v>789</v>
      </c>
    </row>
    <row r="305" spans="1:22" x14ac:dyDescent="0.3">
      <c r="A305" s="37">
        <v>27</v>
      </c>
      <c r="B305" s="37">
        <v>3</v>
      </c>
      <c r="C305" s="37" t="s">
        <v>347</v>
      </c>
      <c r="D305" s="37" t="s">
        <v>768</v>
      </c>
      <c r="E305" s="37">
        <v>53</v>
      </c>
      <c r="F305" s="37" t="s">
        <v>773</v>
      </c>
      <c r="G305" s="37" t="s">
        <v>127</v>
      </c>
      <c r="S305" s="165">
        <f t="shared" si="15"/>
        <v>0</v>
      </c>
      <c r="T305" s="150">
        <f t="shared" si="14"/>
        <v>0</v>
      </c>
      <c r="U305" s="37" t="s">
        <v>789</v>
      </c>
      <c r="V305" s="21" t="s">
        <v>789</v>
      </c>
    </row>
    <row r="306" spans="1:22" x14ac:dyDescent="0.3">
      <c r="A306" s="37">
        <v>26</v>
      </c>
      <c r="B306" s="37">
        <v>3</v>
      </c>
      <c r="C306" s="37" t="s">
        <v>347</v>
      </c>
      <c r="D306" s="37" t="s">
        <v>769</v>
      </c>
      <c r="E306" s="37">
        <v>61</v>
      </c>
      <c r="F306" s="37" t="s">
        <v>773</v>
      </c>
      <c r="G306" s="37" t="s">
        <v>127</v>
      </c>
      <c r="M306" s="37" t="s">
        <v>783</v>
      </c>
      <c r="R306" s="37" t="s">
        <v>806</v>
      </c>
      <c r="S306" s="165">
        <f t="shared" si="15"/>
        <v>2</v>
      </c>
      <c r="T306" s="150">
        <f t="shared" si="14"/>
        <v>1</v>
      </c>
      <c r="U306" s="37" t="s">
        <v>790</v>
      </c>
      <c r="V306" s="21" t="s">
        <v>789</v>
      </c>
    </row>
    <row r="307" spans="1:22" x14ac:dyDescent="0.3">
      <c r="A307" s="37">
        <v>19</v>
      </c>
      <c r="B307" s="37">
        <v>12</v>
      </c>
      <c r="C307" s="37" t="s">
        <v>347</v>
      </c>
      <c r="D307" s="37" t="s">
        <v>768</v>
      </c>
      <c r="E307" s="37">
        <v>36</v>
      </c>
      <c r="F307" s="37" t="s">
        <v>773</v>
      </c>
      <c r="G307" s="37" t="s">
        <v>126</v>
      </c>
      <c r="S307" s="165">
        <f t="shared" si="15"/>
        <v>0</v>
      </c>
      <c r="T307" s="150">
        <f t="shared" si="14"/>
        <v>0</v>
      </c>
      <c r="U307" s="37" t="s">
        <v>789</v>
      </c>
    </row>
    <row r="308" spans="1:22" x14ac:dyDescent="0.3">
      <c r="A308" s="37">
        <v>16</v>
      </c>
      <c r="B308" s="37">
        <v>12</v>
      </c>
      <c r="C308" s="37" t="s">
        <v>347</v>
      </c>
      <c r="D308" s="37" t="s">
        <v>769</v>
      </c>
      <c r="E308" s="37">
        <v>42</v>
      </c>
      <c r="F308" s="37" t="s">
        <v>774</v>
      </c>
      <c r="G308" s="37" t="s">
        <v>126</v>
      </c>
      <c r="L308" s="37" t="s">
        <v>782</v>
      </c>
      <c r="M308" s="37" t="s">
        <v>783</v>
      </c>
      <c r="S308" s="165">
        <f t="shared" si="15"/>
        <v>2</v>
      </c>
      <c r="T308" s="150">
        <f t="shared" si="14"/>
        <v>1</v>
      </c>
      <c r="U308" s="37" t="s">
        <v>790</v>
      </c>
      <c r="V308" s="21" t="s">
        <v>789</v>
      </c>
    </row>
    <row r="309" spans="1:22" x14ac:dyDescent="0.3">
      <c r="A309" s="37">
        <v>30</v>
      </c>
      <c r="B309" s="37">
        <v>19</v>
      </c>
      <c r="C309" s="37" t="s">
        <v>347</v>
      </c>
      <c r="D309" s="37" t="s">
        <v>769</v>
      </c>
      <c r="E309" s="37">
        <v>56</v>
      </c>
      <c r="F309" s="37" t="s">
        <v>773</v>
      </c>
      <c r="G309" s="37" t="s">
        <v>126</v>
      </c>
      <c r="S309" s="165">
        <f t="shared" si="15"/>
        <v>0</v>
      </c>
      <c r="T309" s="150">
        <f t="shared" si="14"/>
        <v>0</v>
      </c>
      <c r="U309" s="37" t="s">
        <v>790</v>
      </c>
      <c r="V309" s="21" t="s">
        <v>789</v>
      </c>
    </row>
    <row r="310" spans="1:22" x14ac:dyDescent="0.3">
      <c r="A310" s="37">
        <v>31</v>
      </c>
      <c r="B310" s="37">
        <v>19</v>
      </c>
      <c r="C310" s="37" t="s">
        <v>347</v>
      </c>
      <c r="D310" s="37" t="s">
        <v>768</v>
      </c>
      <c r="E310" s="37">
        <v>17</v>
      </c>
      <c r="F310" s="37" t="s">
        <v>772</v>
      </c>
      <c r="S310" s="165">
        <f t="shared" si="15"/>
        <v>0</v>
      </c>
      <c r="T310" s="150">
        <f t="shared" si="14"/>
        <v>0</v>
      </c>
      <c r="U310" s="37" t="s">
        <v>789</v>
      </c>
      <c r="V310" s="21" t="s">
        <v>789</v>
      </c>
    </row>
    <row r="311" spans="1:22" x14ac:dyDescent="0.3">
      <c r="A311" s="37">
        <v>29</v>
      </c>
      <c r="B311" s="37">
        <v>19</v>
      </c>
      <c r="C311" s="37" t="s">
        <v>347</v>
      </c>
      <c r="D311" s="37" t="s">
        <v>768</v>
      </c>
      <c r="E311" s="37">
        <v>59</v>
      </c>
      <c r="F311" s="37" t="s">
        <v>773</v>
      </c>
      <c r="G311" s="37" t="s">
        <v>125</v>
      </c>
      <c r="S311" s="165">
        <f t="shared" si="15"/>
        <v>0</v>
      </c>
      <c r="T311" s="150">
        <f t="shared" si="14"/>
        <v>0</v>
      </c>
      <c r="U311" s="37" t="s">
        <v>789</v>
      </c>
      <c r="V311" s="21" t="s">
        <v>789</v>
      </c>
    </row>
    <row r="312" spans="1:22" x14ac:dyDescent="0.3">
      <c r="A312" s="37">
        <v>28</v>
      </c>
      <c r="B312" s="37">
        <v>1</v>
      </c>
      <c r="C312" s="37" t="s">
        <v>347</v>
      </c>
      <c r="D312" s="37" t="s">
        <v>768</v>
      </c>
      <c r="E312" s="37">
        <v>33</v>
      </c>
      <c r="F312" s="37" t="s">
        <v>773</v>
      </c>
      <c r="G312" s="37" t="s">
        <v>126</v>
      </c>
      <c r="S312" s="165">
        <f t="shared" si="15"/>
        <v>0</v>
      </c>
      <c r="T312" s="150">
        <f t="shared" si="14"/>
        <v>0</v>
      </c>
      <c r="U312" s="37" t="s">
        <v>789</v>
      </c>
      <c r="V312" s="21" t="s">
        <v>789</v>
      </c>
    </row>
    <row r="313" spans="1:22" x14ac:dyDescent="0.3">
      <c r="A313" s="37">
        <v>54</v>
      </c>
      <c r="B313" s="37">
        <v>1</v>
      </c>
      <c r="C313" s="37" t="s">
        <v>347</v>
      </c>
      <c r="D313" s="37" t="s">
        <v>769</v>
      </c>
      <c r="E313" s="37">
        <v>34</v>
      </c>
      <c r="F313" s="37" t="s">
        <v>773</v>
      </c>
      <c r="G313" s="37" t="s">
        <v>126</v>
      </c>
      <c r="S313" s="165">
        <f t="shared" si="15"/>
        <v>0</v>
      </c>
      <c r="T313" s="150">
        <f t="shared" si="14"/>
        <v>0</v>
      </c>
      <c r="U313" s="37" t="s">
        <v>790</v>
      </c>
      <c r="V313" s="21" t="s">
        <v>789</v>
      </c>
    </row>
    <row r="314" spans="1:22" x14ac:dyDescent="0.3">
      <c r="A314" s="37">
        <v>13</v>
      </c>
      <c r="B314" s="37">
        <v>21</v>
      </c>
      <c r="C314" s="37" t="s">
        <v>347</v>
      </c>
      <c r="D314" s="37" t="s">
        <v>769</v>
      </c>
      <c r="E314" s="37">
        <v>47</v>
      </c>
      <c r="F314" s="37" t="s">
        <v>772</v>
      </c>
      <c r="G314" s="37" t="s">
        <v>126</v>
      </c>
      <c r="S314" s="165">
        <f t="shared" si="15"/>
        <v>0</v>
      </c>
      <c r="T314" s="150">
        <f t="shared" si="14"/>
        <v>0</v>
      </c>
      <c r="U314" s="37" t="s">
        <v>790</v>
      </c>
      <c r="V314" s="21" t="s">
        <v>789</v>
      </c>
    </row>
    <row r="315" spans="1:22" x14ac:dyDescent="0.3">
      <c r="A315" s="37">
        <v>17</v>
      </c>
      <c r="B315" s="37">
        <v>21</v>
      </c>
      <c r="C315" s="37" t="s">
        <v>347</v>
      </c>
      <c r="D315" s="37" t="s">
        <v>768</v>
      </c>
      <c r="E315" s="37">
        <v>47</v>
      </c>
      <c r="F315" s="37" t="s">
        <v>774</v>
      </c>
      <c r="G315" s="37" t="s">
        <v>126</v>
      </c>
      <c r="S315" s="165">
        <f t="shared" si="15"/>
        <v>0</v>
      </c>
      <c r="T315" s="150">
        <f t="shared" si="14"/>
        <v>0</v>
      </c>
      <c r="U315" s="37" t="s">
        <v>789</v>
      </c>
      <c r="V315" s="21" t="s">
        <v>789</v>
      </c>
    </row>
    <row r="316" spans="1:22" x14ac:dyDescent="0.3">
      <c r="A316" s="37">
        <v>14</v>
      </c>
      <c r="B316" s="37">
        <v>21</v>
      </c>
      <c r="C316" s="37" t="s">
        <v>347</v>
      </c>
      <c r="D316" s="37" t="s">
        <v>769</v>
      </c>
      <c r="E316" s="37">
        <v>14</v>
      </c>
      <c r="F316" s="37" t="s">
        <v>772</v>
      </c>
      <c r="S316" s="165">
        <f t="shared" si="15"/>
        <v>0</v>
      </c>
      <c r="T316" s="150">
        <f t="shared" si="14"/>
        <v>0</v>
      </c>
      <c r="U316" s="37" t="s">
        <v>790</v>
      </c>
      <c r="V316" s="21" t="s">
        <v>789</v>
      </c>
    </row>
    <row r="317" spans="1:22" x14ac:dyDescent="0.3">
      <c r="A317" s="37">
        <v>6</v>
      </c>
      <c r="B317" s="37">
        <v>16</v>
      </c>
      <c r="C317" s="37" t="s">
        <v>347</v>
      </c>
      <c r="D317" s="37" t="s">
        <v>769</v>
      </c>
      <c r="E317" s="37">
        <v>50</v>
      </c>
      <c r="F317" s="37" t="s">
        <v>774</v>
      </c>
      <c r="R317" s="37" t="s">
        <v>807</v>
      </c>
      <c r="S317" s="165">
        <f t="shared" si="15"/>
        <v>1</v>
      </c>
      <c r="T317" s="150">
        <f t="shared" si="14"/>
        <v>1</v>
      </c>
      <c r="U317" s="37" t="s">
        <v>790</v>
      </c>
      <c r="V317" s="21" t="s">
        <v>789</v>
      </c>
    </row>
    <row r="318" spans="1:22" x14ac:dyDescent="0.3">
      <c r="A318" s="37">
        <v>8</v>
      </c>
      <c r="B318" s="37">
        <v>16</v>
      </c>
      <c r="C318" s="37" t="s">
        <v>347</v>
      </c>
      <c r="D318" s="37" t="s">
        <v>769</v>
      </c>
      <c r="E318" s="37">
        <v>18</v>
      </c>
      <c r="F318" s="37" t="s">
        <v>774</v>
      </c>
      <c r="S318" s="165">
        <f t="shared" si="15"/>
        <v>0</v>
      </c>
      <c r="T318" s="150">
        <f t="shared" si="14"/>
        <v>0</v>
      </c>
      <c r="U318" s="37" t="s">
        <v>790</v>
      </c>
      <c r="V318" s="21" t="s">
        <v>789</v>
      </c>
    </row>
    <row r="319" spans="1:22" x14ac:dyDescent="0.3">
      <c r="A319" s="37">
        <v>22</v>
      </c>
      <c r="B319" s="37">
        <v>8</v>
      </c>
      <c r="C319" s="37" t="s">
        <v>347</v>
      </c>
      <c r="D319" s="37" t="s">
        <v>768</v>
      </c>
      <c r="E319" s="37">
        <v>29</v>
      </c>
      <c r="F319" s="37" t="s">
        <v>773</v>
      </c>
      <c r="G319" s="37" t="s">
        <v>126</v>
      </c>
      <c r="I319" s="37" t="s">
        <v>779</v>
      </c>
      <c r="M319" s="37" t="s">
        <v>783</v>
      </c>
      <c r="S319" s="165">
        <f t="shared" si="15"/>
        <v>2</v>
      </c>
      <c r="T319" s="150">
        <f t="shared" si="14"/>
        <v>1</v>
      </c>
      <c r="U319" s="37" t="s">
        <v>789</v>
      </c>
      <c r="V319" s="21" t="s">
        <v>789</v>
      </c>
    </row>
    <row r="320" spans="1:22" x14ac:dyDescent="0.3">
      <c r="A320" s="37">
        <v>42</v>
      </c>
      <c r="B320" s="37">
        <v>8</v>
      </c>
      <c r="C320" s="37" t="s">
        <v>347</v>
      </c>
      <c r="D320" s="37" t="s">
        <v>769</v>
      </c>
      <c r="E320" s="37">
        <v>24</v>
      </c>
      <c r="F320" s="37" t="s">
        <v>772</v>
      </c>
      <c r="G320" s="37" t="s">
        <v>127</v>
      </c>
      <c r="S320" s="165">
        <f t="shared" si="15"/>
        <v>0</v>
      </c>
      <c r="T320" s="150">
        <f t="shared" si="14"/>
        <v>0</v>
      </c>
      <c r="U320" s="37" t="s">
        <v>790</v>
      </c>
      <c r="V320" s="21" t="s">
        <v>789</v>
      </c>
    </row>
    <row r="321" spans="1:23" x14ac:dyDescent="0.3">
      <c r="A321" s="37">
        <v>23</v>
      </c>
      <c r="B321" s="37">
        <v>8</v>
      </c>
      <c r="C321" s="37" t="s">
        <v>347</v>
      </c>
      <c r="D321" s="37" t="s">
        <v>769</v>
      </c>
      <c r="E321" s="37">
        <v>71</v>
      </c>
      <c r="F321" s="37" t="s">
        <v>773</v>
      </c>
      <c r="G321" s="37" t="s">
        <v>127</v>
      </c>
      <c r="S321" s="165">
        <f t="shared" si="15"/>
        <v>0</v>
      </c>
      <c r="T321" s="150">
        <f t="shared" si="14"/>
        <v>0</v>
      </c>
      <c r="U321" s="37" t="s">
        <v>790</v>
      </c>
      <c r="V321" s="21" t="s">
        <v>1203</v>
      </c>
      <c r="W321" s="21" t="s">
        <v>1212</v>
      </c>
    </row>
    <row r="322" spans="1:23" x14ac:dyDescent="0.3">
      <c r="A322" s="37">
        <v>21</v>
      </c>
      <c r="B322" s="37">
        <v>8</v>
      </c>
      <c r="C322" s="37" t="s">
        <v>347</v>
      </c>
      <c r="D322" s="37" t="s">
        <v>768</v>
      </c>
      <c r="E322" s="37">
        <v>60</v>
      </c>
      <c r="F322" s="37" t="s">
        <v>773</v>
      </c>
      <c r="G322" s="37" t="s">
        <v>127</v>
      </c>
      <c r="I322" s="37" t="s">
        <v>779</v>
      </c>
      <c r="S322" s="165">
        <f t="shared" si="15"/>
        <v>1</v>
      </c>
      <c r="T322" s="150">
        <f t="shared" si="14"/>
        <v>1</v>
      </c>
      <c r="U322" s="37" t="s">
        <v>789</v>
      </c>
      <c r="V322" s="21" t="s">
        <v>789</v>
      </c>
    </row>
    <row r="323" spans="1:23" x14ac:dyDescent="0.3">
      <c r="A323" s="37">
        <v>32</v>
      </c>
      <c r="B323" s="37">
        <v>18</v>
      </c>
      <c r="C323" s="37" t="s">
        <v>347</v>
      </c>
      <c r="D323" s="37" t="s">
        <v>768</v>
      </c>
      <c r="E323" s="37">
        <v>64</v>
      </c>
      <c r="F323" s="37" t="s">
        <v>773</v>
      </c>
      <c r="G323" s="37" t="s">
        <v>126</v>
      </c>
      <c r="S323" s="165">
        <f t="shared" si="15"/>
        <v>0</v>
      </c>
      <c r="T323" s="150">
        <f t="shared" si="14"/>
        <v>0</v>
      </c>
      <c r="U323" s="37" t="s">
        <v>789</v>
      </c>
      <c r="V323" s="21" t="s">
        <v>789</v>
      </c>
    </row>
    <row r="324" spans="1:23" x14ac:dyDescent="0.3">
      <c r="A324" s="37">
        <v>38</v>
      </c>
      <c r="B324" s="37">
        <v>18</v>
      </c>
      <c r="C324" s="37" t="s">
        <v>347</v>
      </c>
      <c r="D324" s="37" t="s">
        <v>769</v>
      </c>
      <c r="E324" s="37">
        <v>63</v>
      </c>
      <c r="F324" s="37" t="s">
        <v>773</v>
      </c>
      <c r="G324" s="37" t="s">
        <v>127</v>
      </c>
      <c r="S324" s="165">
        <f t="shared" si="15"/>
        <v>0</v>
      </c>
      <c r="T324" s="150">
        <f t="shared" si="14"/>
        <v>0</v>
      </c>
      <c r="U324" s="37" t="s">
        <v>790</v>
      </c>
      <c r="V324" s="21" t="s">
        <v>789</v>
      </c>
    </row>
    <row r="325" spans="1:23" x14ac:dyDescent="0.3">
      <c r="A325" s="37">
        <v>64</v>
      </c>
      <c r="B325" s="37">
        <v>13</v>
      </c>
      <c r="C325" s="37" t="s">
        <v>347</v>
      </c>
      <c r="D325" s="37" t="s">
        <v>768</v>
      </c>
      <c r="E325" s="37">
        <v>64</v>
      </c>
      <c r="F325" s="37" t="s">
        <v>774</v>
      </c>
      <c r="G325" s="37" t="s">
        <v>126</v>
      </c>
      <c r="S325" s="165">
        <f t="shared" si="15"/>
        <v>0</v>
      </c>
      <c r="T325" s="150">
        <f t="shared" si="14"/>
        <v>0</v>
      </c>
      <c r="U325" s="37" t="s">
        <v>789</v>
      </c>
      <c r="V325" s="21" t="s">
        <v>1203</v>
      </c>
      <c r="W325" s="21" t="s">
        <v>1213</v>
      </c>
    </row>
    <row r="326" spans="1:23" x14ac:dyDescent="0.3">
      <c r="A326" s="37">
        <v>1</v>
      </c>
      <c r="B326" s="37">
        <v>13</v>
      </c>
      <c r="C326" s="37" t="s">
        <v>347</v>
      </c>
      <c r="D326" s="37" t="s">
        <v>769</v>
      </c>
      <c r="E326" s="37">
        <v>67</v>
      </c>
      <c r="F326" s="37" t="s">
        <v>774</v>
      </c>
      <c r="G326" s="37" t="s">
        <v>126</v>
      </c>
      <c r="J326" s="37" t="s">
        <v>780</v>
      </c>
      <c r="S326" s="165">
        <f t="shared" si="15"/>
        <v>1</v>
      </c>
      <c r="T326" s="150">
        <f t="shared" si="14"/>
        <v>1</v>
      </c>
      <c r="U326" s="37" t="s">
        <v>790</v>
      </c>
      <c r="V326" s="21" t="s">
        <v>789</v>
      </c>
    </row>
    <row r="327" spans="1:23" x14ac:dyDescent="0.3">
      <c r="A327" s="37">
        <v>48</v>
      </c>
      <c r="B327" s="37">
        <v>20</v>
      </c>
      <c r="C327" s="37" t="s">
        <v>347</v>
      </c>
      <c r="D327" s="37" t="s">
        <v>768</v>
      </c>
      <c r="E327" s="37">
        <v>18</v>
      </c>
      <c r="F327" s="37" t="s">
        <v>774</v>
      </c>
      <c r="S327" s="165">
        <f t="shared" si="15"/>
        <v>0</v>
      </c>
      <c r="T327" s="150">
        <f t="shared" si="14"/>
        <v>0</v>
      </c>
      <c r="U327" s="37" t="s">
        <v>789</v>
      </c>
      <c r="V327" s="21" t="s">
        <v>789</v>
      </c>
    </row>
    <row r="328" spans="1:23" x14ac:dyDescent="0.3">
      <c r="A328" s="37">
        <v>4</v>
      </c>
      <c r="B328" s="37">
        <v>20</v>
      </c>
      <c r="C328" s="37" t="s">
        <v>347</v>
      </c>
      <c r="D328" s="37" t="s">
        <v>769</v>
      </c>
      <c r="E328" s="37">
        <v>23</v>
      </c>
      <c r="F328" s="37" t="s">
        <v>773</v>
      </c>
      <c r="G328" s="37" t="s">
        <v>125</v>
      </c>
      <c r="S328" s="165">
        <f t="shared" si="15"/>
        <v>0</v>
      </c>
      <c r="T328" s="150">
        <f t="shared" si="14"/>
        <v>0</v>
      </c>
      <c r="U328" s="37" t="s">
        <v>790</v>
      </c>
      <c r="V328" s="21" t="s">
        <v>789</v>
      </c>
    </row>
    <row r="329" spans="1:23" x14ac:dyDescent="0.3">
      <c r="A329" s="37">
        <v>55</v>
      </c>
      <c r="B329" s="37">
        <v>20</v>
      </c>
      <c r="C329" s="37" t="s">
        <v>347</v>
      </c>
      <c r="D329" s="37" t="s">
        <v>769</v>
      </c>
      <c r="E329" s="37">
        <v>55</v>
      </c>
      <c r="F329" s="37" t="s">
        <v>773</v>
      </c>
      <c r="G329" s="37" t="s">
        <v>127</v>
      </c>
      <c r="S329" s="165">
        <f t="shared" si="15"/>
        <v>0</v>
      </c>
      <c r="T329" s="150">
        <f t="shared" si="14"/>
        <v>0</v>
      </c>
      <c r="U329" s="37" t="s">
        <v>790</v>
      </c>
      <c r="V329" s="21" t="s">
        <v>789</v>
      </c>
    </row>
    <row r="330" spans="1:23" x14ac:dyDescent="0.3">
      <c r="A330" s="37">
        <v>48</v>
      </c>
      <c r="B330" s="37">
        <v>20</v>
      </c>
      <c r="C330" s="37" t="s">
        <v>347</v>
      </c>
      <c r="D330" s="37" t="s">
        <v>768</v>
      </c>
      <c r="E330" s="37">
        <v>18</v>
      </c>
      <c r="F330" s="37" t="s">
        <v>774</v>
      </c>
      <c r="S330" s="165">
        <f t="shared" si="15"/>
        <v>0</v>
      </c>
      <c r="T330" s="150">
        <f t="shared" si="14"/>
        <v>0</v>
      </c>
    </row>
    <row r="331" spans="1:23" x14ac:dyDescent="0.3">
      <c r="A331" s="37">
        <v>37</v>
      </c>
      <c r="B331" s="37">
        <v>17</v>
      </c>
      <c r="C331" s="37" t="s">
        <v>347</v>
      </c>
      <c r="D331" s="37" t="s">
        <v>768</v>
      </c>
      <c r="E331" s="37">
        <v>62</v>
      </c>
      <c r="F331" s="37" t="s">
        <v>773</v>
      </c>
      <c r="G331" s="37" t="s">
        <v>126</v>
      </c>
      <c r="S331" s="165">
        <f t="shared" si="15"/>
        <v>0</v>
      </c>
      <c r="T331" s="150">
        <f t="shared" si="14"/>
        <v>0</v>
      </c>
      <c r="U331" s="37" t="s">
        <v>789</v>
      </c>
      <c r="V331" s="21" t="s">
        <v>789</v>
      </c>
    </row>
    <row r="332" spans="1:23" x14ac:dyDescent="0.3">
      <c r="A332" s="37">
        <v>9</v>
      </c>
      <c r="B332" s="37">
        <v>17</v>
      </c>
      <c r="C332" s="37" t="s">
        <v>347</v>
      </c>
      <c r="D332" s="37" t="s">
        <v>769</v>
      </c>
      <c r="E332" s="37">
        <v>30</v>
      </c>
      <c r="F332" s="37" t="s">
        <v>773</v>
      </c>
      <c r="S332" s="165">
        <f t="shared" si="15"/>
        <v>0</v>
      </c>
      <c r="T332" s="150">
        <f t="shared" si="14"/>
        <v>0</v>
      </c>
      <c r="U332" s="37" t="s">
        <v>790</v>
      </c>
      <c r="V332" s="21" t="s">
        <v>789</v>
      </c>
    </row>
    <row r="333" spans="1:23" x14ac:dyDescent="0.3">
      <c r="A333" s="37">
        <v>12</v>
      </c>
      <c r="B333" s="37">
        <v>17</v>
      </c>
      <c r="C333" s="37" t="s">
        <v>347</v>
      </c>
      <c r="D333" s="37" t="s">
        <v>769</v>
      </c>
      <c r="E333" s="37">
        <v>59</v>
      </c>
      <c r="F333" s="37" t="s">
        <v>774</v>
      </c>
      <c r="G333" s="37" t="s">
        <v>126</v>
      </c>
      <c r="S333" s="165">
        <f t="shared" si="15"/>
        <v>0</v>
      </c>
      <c r="T333" s="150">
        <f t="shared" si="14"/>
        <v>0</v>
      </c>
      <c r="U333" s="37" t="s">
        <v>790</v>
      </c>
      <c r="V333" s="21" t="s">
        <v>789</v>
      </c>
    </row>
    <row r="334" spans="1:23" x14ac:dyDescent="0.3">
      <c r="A334" s="37">
        <v>55</v>
      </c>
      <c r="B334" s="37">
        <v>20</v>
      </c>
      <c r="C334" s="37" t="s">
        <v>347</v>
      </c>
      <c r="D334" s="37" t="s">
        <v>768</v>
      </c>
      <c r="E334" s="37">
        <v>53</v>
      </c>
      <c r="F334" s="37" t="s">
        <v>774</v>
      </c>
      <c r="G334" s="37" t="s">
        <v>126</v>
      </c>
      <c r="R334" s="37" t="s">
        <v>808</v>
      </c>
      <c r="S334" s="165">
        <f t="shared" si="15"/>
        <v>1</v>
      </c>
      <c r="T334" s="150">
        <f t="shared" si="14"/>
        <v>1</v>
      </c>
      <c r="U334" s="37" t="s">
        <v>789</v>
      </c>
      <c r="V334" s="21" t="s">
        <v>1203</v>
      </c>
      <c r="W334" s="21" t="s">
        <v>1214</v>
      </c>
    </row>
    <row r="335" spans="1:23" x14ac:dyDescent="0.3">
      <c r="A335" s="37">
        <v>51</v>
      </c>
      <c r="B335" s="37">
        <v>15</v>
      </c>
      <c r="C335" s="37" t="s">
        <v>347</v>
      </c>
      <c r="D335" s="37" t="s">
        <v>768</v>
      </c>
      <c r="E335" s="37">
        <v>71</v>
      </c>
      <c r="F335" s="37" t="s">
        <v>774</v>
      </c>
      <c r="G335" s="37" t="s">
        <v>127</v>
      </c>
      <c r="L335" s="37" t="s">
        <v>782</v>
      </c>
      <c r="S335" s="165">
        <f t="shared" si="15"/>
        <v>1</v>
      </c>
      <c r="T335" s="150">
        <f t="shared" si="14"/>
        <v>1</v>
      </c>
      <c r="U335" s="37" t="s">
        <v>789</v>
      </c>
      <c r="V335" s="21" t="s">
        <v>1203</v>
      </c>
      <c r="W335" s="21" t="s">
        <v>1210</v>
      </c>
    </row>
    <row r="336" spans="1:23" x14ac:dyDescent="0.3">
      <c r="A336" s="37">
        <v>49</v>
      </c>
      <c r="B336" s="37">
        <v>6</v>
      </c>
      <c r="C336" s="37" t="s">
        <v>347</v>
      </c>
      <c r="D336" s="37" t="s">
        <v>768</v>
      </c>
      <c r="E336" s="37">
        <v>59</v>
      </c>
      <c r="F336" s="37" t="s">
        <v>774</v>
      </c>
      <c r="G336" s="37" t="s">
        <v>125</v>
      </c>
      <c r="S336" s="165">
        <f t="shared" si="15"/>
        <v>0</v>
      </c>
      <c r="T336" s="150">
        <f t="shared" si="14"/>
        <v>0</v>
      </c>
      <c r="U336" s="37" t="s">
        <v>789</v>
      </c>
      <c r="V336" s="21" t="s">
        <v>789</v>
      </c>
    </row>
    <row r="337" spans="1:23" x14ac:dyDescent="0.3">
      <c r="A337" s="37">
        <v>34</v>
      </c>
      <c r="B337" s="37">
        <v>6</v>
      </c>
      <c r="C337" s="37" t="s">
        <v>347</v>
      </c>
      <c r="D337" s="37" t="s">
        <v>768</v>
      </c>
      <c r="E337" s="37">
        <v>24</v>
      </c>
      <c r="F337" s="37" t="s">
        <v>773</v>
      </c>
      <c r="G337" s="37" t="s">
        <v>125</v>
      </c>
      <c r="S337" s="165">
        <f t="shared" si="15"/>
        <v>0</v>
      </c>
      <c r="T337" s="150">
        <f t="shared" si="14"/>
        <v>0</v>
      </c>
      <c r="U337" s="37" t="s">
        <v>789</v>
      </c>
      <c r="V337" s="21" t="s">
        <v>789</v>
      </c>
    </row>
    <row r="338" spans="1:23" x14ac:dyDescent="0.3">
      <c r="A338" s="37">
        <v>45</v>
      </c>
      <c r="B338" s="37">
        <v>6</v>
      </c>
      <c r="C338" s="37" t="s">
        <v>347</v>
      </c>
      <c r="D338" s="37" t="s">
        <v>769</v>
      </c>
      <c r="E338" s="37">
        <v>25</v>
      </c>
      <c r="F338" s="37" t="s">
        <v>773</v>
      </c>
      <c r="G338" s="37" t="s">
        <v>125</v>
      </c>
      <c r="S338" s="165">
        <f t="shared" si="15"/>
        <v>0</v>
      </c>
      <c r="T338" s="150">
        <f t="shared" si="14"/>
        <v>0</v>
      </c>
      <c r="U338" s="37" t="s">
        <v>790</v>
      </c>
      <c r="V338" s="21" t="s">
        <v>789</v>
      </c>
    </row>
    <row r="339" spans="1:23" x14ac:dyDescent="0.3">
      <c r="A339" s="37">
        <v>34</v>
      </c>
      <c r="B339" s="37">
        <v>6</v>
      </c>
      <c r="C339" s="37" t="s">
        <v>347</v>
      </c>
      <c r="D339" s="37" t="s">
        <v>768</v>
      </c>
      <c r="E339" s="37">
        <v>24</v>
      </c>
      <c r="F339" s="37" t="s">
        <v>773</v>
      </c>
      <c r="G339" s="37" t="s">
        <v>125</v>
      </c>
      <c r="S339" s="165">
        <f t="shared" si="15"/>
        <v>0</v>
      </c>
      <c r="T339" s="150">
        <f t="shared" si="14"/>
        <v>0</v>
      </c>
      <c r="U339" s="37" t="s">
        <v>789</v>
      </c>
      <c r="V339" s="21" t="s">
        <v>789</v>
      </c>
    </row>
    <row r="340" spans="1:23" x14ac:dyDescent="0.3">
      <c r="A340" s="37">
        <v>51</v>
      </c>
      <c r="B340" s="37">
        <v>15</v>
      </c>
      <c r="C340" s="37" t="s">
        <v>347</v>
      </c>
      <c r="D340" s="37" t="s">
        <v>768</v>
      </c>
      <c r="E340" s="37">
        <v>71</v>
      </c>
      <c r="F340" s="37" t="s">
        <v>774</v>
      </c>
      <c r="G340" s="37" t="s">
        <v>127</v>
      </c>
      <c r="S340" s="165">
        <f t="shared" si="15"/>
        <v>0</v>
      </c>
      <c r="T340" s="150">
        <f t="shared" si="14"/>
        <v>0</v>
      </c>
    </row>
    <row r="341" spans="1:23" x14ac:dyDescent="0.3">
      <c r="A341" s="37">
        <v>40</v>
      </c>
      <c r="B341" s="37">
        <v>2</v>
      </c>
      <c r="C341" s="37" t="s">
        <v>347</v>
      </c>
      <c r="D341" s="37" t="s">
        <v>768</v>
      </c>
      <c r="E341" s="37">
        <v>52</v>
      </c>
      <c r="F341" s="37" t="s">
        <v>772</v>
      </c>
      <c r="G341" s="37" t="s">
        <v>126</v>
      </c>
      <c r="S341" s="165">
        <f t="shared" si="15"/>
        <v>0</v>
      </c>
      <c r="T341" s="150">
        <f t="shared" si="14"/>
        <v>0</v>
      </c>
      <c r="U341" s="37" t="s">
        <v>789</v>
      </c>
      <c r="V341" s="21" t="s">
        <v>789</v>
      </c>
    </row>
    <row r="342" spans="1:23" x14ac:dyDescent="0.3">
      <c r="A342" s="37">
        <v>52</v>
      </c>
      <c r="B342" s="37">
        <v>2</v>
      </c>
      <c r="C342" s="37" t="s">
        <v>347</v>
      </c>
      <c r="D342" s="37" t="s">
        <v>768</v>
      </c>
      <c r="E342" s="37">
        <v>28</v>
      </c>
      <c r="F342" s="37" t="s">
        <v>773</v>
      </c>
      <c r="G342" s="37" t="s">
        <v>125</v>
      </c>
      <c r="L342" s="37" t="s">
        <v>782</v>
      </c>
      <c r="M342" s="37" t="s">
        <v>783</v>
      </c>
      <c r="S342" s="165">
        <f t="shared" si="15"/>
        <v>2</v>
      </c>
      <c r="T342" s="150">
        <f t="shared" si="14"/>
        <v>1</v>
      </c>
      <c r="U342" s="37" t="s">
        <v>789</v>
      </c>
      <c r="V342" s="21" t="s">
        <v>789</v>
      </c>
    </row>
    <row r="343" spans="1:23" x14ac:dyDescent="0.3">
      <c r="A343" s="37">
        <v>53</v>
      </c>
      <c r="B343" s="37">
        <v>2</v>
      </c>
      <c r="C343" s="37" t="s">
        <v>347</v>
      </c>
      <c r="D343" s="37" t="s">
        <v>768</v>
      </c>
      <c r="E343" s="37">
        <v>35</v>
      </c>
      <c r="F343" s="37" t="s">
        <v>774</v>
      </c>
      <c r="G343" s="37" t="s">
        <v>125</v>
      </c>
      <c r="L343" s="37" t="s">
        <v>782</v>
      </c>
      <c r="M343" s="37" t="s">
        <v>783</v>
      </c>
      <c r="S343" s="165">
        <f t="shared" si="15"/>
        <v>2</v>
      </c>
      <c r="T343" s="150">
        <f t="shared" si="14"/>
        <v>1</v>
      </c>
      <c r="U343" s="37" t="s">
        <v>789</v>
      </c>
      <c r="V343" s="21" t="s">
        <v>789</v>
      </c>
    </row>
    <row r="344" spans="1:23" x14ac:dyDescent="0.3">
      <c r="A344" s="37">
        <v>47</v>
      </c>
      <c r="B344" s="37">
        <v>5</v>
      </c>
      <c r="C344" s="37" t="s">
        <v>347</v>
      </c>
      <c r="D344" s="37" t="s">
        <v>768</v>
      </c>
      <c r="E344" s="37">
        <v>62</v>
      </c>
      <c r="F344" s="37" t="s">
        <v>774</v>
      </c>
      <c r="G344" s="37" t="s">
        <v>126</v>
      </c>
      <c r="I344" s="37" t="s">
        <v>779</v>
      </c>
      <c r="L344" s="37" t="s">
        <v>782</v>
      </c>
      <c r="M344" s="37" t="s">
        <v>783</v>
      </c>
      <c r="N344" s="37" t="s">
        <v>784</v>
      </c>
      <c r="S344" s="165">
        <f t="shared" si="15"/>
        <v>4</v>
      </c>
      <c r="T344" s="150">
        <f t="shared" si="14"/>
        <v>1</v>
      </c>
      <c r="U344" s="37" t="s">
        <v>789</v>
      </c>
      <c r="V344" s="21" t="s">
        <v>789</v>
      </c>
    </row>
    <row r="345" spans="1:23" x14ac:dyDescent="0.3">
      <c r="A345" s="37">
        <v>50</v>
      </c>
      <c r="B345" s="37">
        <v>5</v>
      </c>
      <c r="C345" s="37" t="s">
        <v>347</v>
      </c>
      <c r="D345" s="37" t="s">
        <v>768</v>
      </c>
      <c r="E345" s="37">
        <v>39</v>
      </c>
      <c r="F345" s="37" t="s">
        <v>772</v>
      </c>
      <c r="G345" s="37" t="s">
        <v>125</v>
      </c>
      <c r="I345" s="37" t="s">
        <v>779</v>
      </c>
      <c r="L345" s="37" t="s">
        <v>782</v>
      </c>
      <c r="M345" s="37" t="s">
        <v>783</v>
      </c>
      <c r="N345" s="37" t="s">
        <v>784</v>
      </c>
      <c r="S345" s="165">
        <f t="shared" si="15"/>
        <v>4</v>
      </c>
      <c r="T345" s="150">
        <f t="shared" si="14"/>
        <v>1</v>
      </c>
      <c r="U345" s="37" t="s">
        <v>789</v>
      </c>
      <c r="V345" s="21" t="s">
        <v>789</v>
      </c>
    </row>
    <row r="346" spans="1:23" x14ac:dyDescent="0.3">
      <c r="A346" s="37">
        <v>7</v>
      </c>
      <c r="B346" s="37">
        <v>15</v>
      </c>
      <c r="C346" s="37" t="s">
        <v>347</v>
      </c>
      <c r="D346" s="37" t="s">
        <v>769</v>
      </c>
      <c r="E346" s="37">
        <v>71</v>
      </c>
      <c r="F346" s="37" t="s">
        <v>774</v>
      </c>
      <c r="G346" s="37" t="s">
        <v>127</v>
      </c>
      <c r="M346" s="37" t="s">
        <v>783</v>
      </c>
      <c r="S346" s="165">
        <f t="shared" si="15"/>
        <v>1</v>
      </c>
      <c r="T346" s="150">
        <f t="shared" si="14"/>
        <v>1</v>
      </c>
      <c r="U346" s="37" t="s">
        <v>790</v>
      </c>
      <c r="V346" s="21" t="s">
        <v>789</v>
      </c>
    </row>
    <row r="347" spans="1:23" x14ac:dyDescent="0.3">
      <c r="A347" s="37">
        <v>25</v>
      </c>
      <c r="B347" s="37">
        <v>11</v>
      </c>
      <c r="C347" s="37" t="s">
        <v>347</v>
      </c>
      <c r="D347" s="37" t="s">
        <v>769</v>
      </c>
      <c r="E347" s="37">
        <v>14</v>
      </c>
      <c r="F347" s="37" t="s">
        <v>772</v>
      </c>
      <c r="S347" s="165">
        <f t="shared" si="15"/>
        <v>0</v>
      </c>
      <c r="T347" s="150">
        <f t="shared" si="14"/>
        <v>0</v>
      </c>
      <c r="U347" s="37" t="s">
        <v>789</v>
      </c>
      <c r="V347" s="21" t="s">
        <v>789</v>
      </c>
    </row>
    <row r="348" spans="1:23" x14ac:dyDescent="0.3">
      <c r="A348" s="37">
        <v>11</v>
      </c>
      <c r="B348" s="37">
        <v>11</v>
      </c>
      <c r="C348" s="37" t="s">
        <v>347</v>
      </c>
      <c r="D348" s="37" t="s">
        <v>768</v>
      </c>
      <c r="E348" s="37">
        <v>54</v>
      </c>
      <c r="F348" s="37" t="s">
        <v>772</v>
      </c>
      <c r="H348" s="37" t="s">
        <v>778</v>
      </c>
      <c r="L348" s="37" t="s">
        <v>782</v>
      </c>
      <c r="M348" s="37" t="s">
        <v>783</v>
      </c>
      <c r="N348" s="37" t="s">
        <v>784</v>
      </c>
      <c r="S348" s="165">
        <f t="shared" si="15"/>
        <v>4</v>
      </c>
      <c r="T348" s="150">
        <f t="shared" si="14"/>
        <v>1</v>
      </c>
      <c r="U348" s="37" t="s">
        <v>789</v>
      </c>
      <c r="V348" s="21" t="s">
        <v>789</v>
      </c>
    </row>
    <row r="349" spans="1:23" x14ac:dyDescent="0.3">
      <c r="A349" s="37">
        <v>33</v>
      </c>
      <c r="B349" s="37">
        <v>22</v>
      </c>
      <c r="C349" s="37" t="s">
        <v>347</v>
      </c>
      <c r="D349" s="37" t="s">
        <v>768</v>
      </c>
      <c r="E349" s="37">
        <v>18</v>
      </c>
      <c r="F349" s="37" t="s">
        <v>774</v>
      </c>
      <c r="S349" s="165">
        <f t="shared" si="15"/>
        <v>0</v>
      </c>
      <c r="T349" s="150">
        <f t="shared" si="14"/>
        <v>0</v>
      </c>
      <c r="U349" s="37" t="s">
        <v>789</v>
      </c>
      <c r="V349" s="21" t="s">
        <v>789</v>
      </c>
    </row>
    <row r="350" spans="1:23" x14ac:dyDescent="0.3">
      <c r="A350" s="37">
        <v>3</v>
      </c>
      <c r="B350" s="37">
        <v>22</v>
      </c>
      <c r="C350" s="37" t="s">
        <v>347</v>
      </c>
      <c r="D350" s="37" t="s">
        <v>769</v>
      </c>
      <c r="E350" s="37">
        <v>57</v>
      </c>
      <c r="F350" s="37" t="s">
        <v>773</v>
      </c>
      <c r="G350" s="37" t="s">
        <v>127</v>
      </c>
      <c r="S350" s="165">
        <f t="shared" si="15"/>
        <v>0</v>
      </c>
      <c r="T350" s="150">
        <f t="shared" si="14"/>
        <v>0</v>
      </c>
      <c r="U350" s="37" t="s">
        <v>790</v>
      </c>
      <c r="V350" s="21" t="s">
        <v>1203</v>
      </c>
      <c r="W350" s="21" t="s">
        <v>1215</v>
      </c>
    </row>
    <row r="351" spans="1:23" x14ac:dyDescent="0.3">
      <c r="A351" s="37">
        <v>44</v>
      </c>
      <c r="B351" s="37">
        <v>22</v>
      </c>
      <c r="C351" s="37" t="s">
        <v>347</v>
      </c>
      <c r="D351" s="37" t="s">
        <v>768</v>
      </c>
      <c r="E351" s="37">
        <v>48</v>
      </c>
      <c r="F351" s="37" t="s">
        <v>773</v>
      </c>
      <c r="G351" s="37" t="s">
        <v>127</v>
      </c>
      <c r="M351" s="37" t="s">
        <v>783</v>
      </c>
      <c r="N351" s="37" t="s">
        <v>784</v>
      </c>
      <c r="S351" s="165">
        <f t="shared" si="15"/>
        <v>2</v>
      </c>
      <c r="T351" s="150">
        <f t="shared" si="14"/>
        <v>1</v>
      </c>
      <c r="U351" s="37" t="s">
        <v>789</v>
      </c>
      <c r="V351" s="21" t="s">
        <v>789</v>
      </c>
    </row>
    <row r="352" spans="1:23" x14ac:dyDescent="0.3">
      <c r="A352" s="37">
        <v>10</v>
      </c>
      <c r="B352" s="37">
        <v>9</v>
      </c>
      <c r="C352" s="37" t="s">
        <v>347</v>
      </c>
      <c r="D352" s="37" t="s">
        <v>768</v>
      </c>
      <c r="E352" s="37">
        <v>33</v>
      </c>
      <c r="F352" s="37" t="s">
        <v>774</v>
      </c>
      <c r="G352" s="37" t="s">
        <v>125</v>
      </c>
      <c r="R352" s="37" t="s">
        <v>809</v>
      </c>
      <c r="S352" s="165">
        <f t="shared" si="15"/>
        <v>1</v>
      </c>
      <c r="T352" s="150">
        <f t="shared" si="14"/>
        <v>1</v>
      </c>
      <c r="U352" s="37" t="s">
        <v>789</v>
      </c>
      <c r="V352" s="21" t="s">
        <v>1203</v>
      </c>
      <c r="W352" s="21" t="s">
        <v>1216</v>
      </c>
    </row>
    <row r="353" spans="1:23" x14ac:dyDescent="0.3">
      <c r="A353" s="37">
        <v>18</v>
      </c>
      <c r="B353" s="37">
        <v>9</v>
      </c>
      <c r="C353" s="37" t="s">
        <v>347</v>
      </c>
      <c r="D353" s="37" t="s">
        <v>768</v>
      </c>
      <c r="E353" s="37">
        <v>35</v>
      </c>
      <c r="F353" s="37" t="s">
        <v>772</v>
      </c>
      <c r="G353" s="37" t="s">
        <v>125</v>
      </c>
      <c r="S353" s="165">
        <f t="shared" si="15"/>
        <v>0</v>
      </c>
      <c r="T353" s="150">
        <f t="shared" si="14"/>
        <v>0</v>
      </c>
      <c r="U353" s="37" t="s">
        <v>789</v>
      </c>
      <c r="V353" s="21" t="s">
        <v>789</v>
      </c>
    </row>
    <row r="354" spans="1:23" x14ac:dyDescent="0.3">
      <c r="A354" s="37">
        <v>46</v>
      </c>
      <c r="B354" s="37">
        <v>24</v>
      </c>
      <c r="C354" s="37" t="s">
        <v>347</v>
      </c>
      <c r="D354" s="37" t="s">
        <v>768</v>
      </c>
      <c r="E354" s="37">
        <v>61</v>
      </c>
      <c r="F354" s="37" t="s">
        <v>774</v>
      </c>
      <c r="G354" s="37" t="s">
        <v>125</v>
      </c>
      <c r="L354" s="37" t="s">
        <v>782</v>
      </c>
      <c r="M354" s="37" t="s">
        <v>783</v>
      </c>
      <c r="N354" s="37" t="s">
        <v>784</v>
      </c>
      <c r="S354" s="165">
        <f t="shared" si="15"/>
        <v>3</v>
      </c>
      <c r="T354" s="150">
        <f t="shared" si="14"/>
        <v>1</v>
      </c>
      <c r="U354" s="37" t="s">
        <v>790</v>
      </c>
      <c r="V354" s="21" t="s">
        <v>1203</v>
      </c>
      <c r="W354" s="21" t="s">
        <v>1217</v>
      </c>
    </row>
    <row r="355" spans="1:23" x14ac:dyDescent="0.3">
      <c r="A355" s="37">
        <v>35</v>
      </c>
      <c r="B355" s="37">
        <v>24</v>
      </c>
      <c r="C355" s="37" t="s">
        <v>347</v>
      </c>
      <c r="D355" s="37" t="s">
        <v>769</v>
      </c>
      <c r="E355" s="37">
        <v>35</v>
      </c>
      <c r="F355" s="37" t="s">
        <v>772</v>
      </c>
      <c r="G355" s="37" t="s">
        <v>125</v>
      </c>
      <c r="L355" s="37" t="s">
        <v>782</v>
      </c>
      <c r="M355" s="37" t="s">
        <v>783</v>
      </c>
      <c r="N355" s="37" t="s">
        <v>784</v>
      </c>
      <c r="S355" s="165">
        <f t="shared" si="15"/>
        <v>3</v>
      </c>
      <c r="T355" s="150">
        <f t="shared" si="14"/>
        <v>1</v>
      </c>
      <c r="U355" s="37" t="s">
        <v>790</v>
      </c>
      <c r="V355" s="21" t="s">
        <v>789</v>
      </c>
    </row>
    <row r="356" spans="1:23" x14ac:dyDescent="0.3">
      <c r="A356" s="37">
        <v>39</v>
      </c>
      <c r="B356" s="37">
        <v>7</v>
      </c>
      <c r="C356" s="37" t="s">
        <v>347</v>
      </c>
      <c r="D356" s="37" t="s">
        <v>768</v>
      </c>
      <c r="E356" s="37">
        <v>63</v>
      </c>
      <c r="F356" s="37" t="s">
        <v>772</v>
      </c>
      <c r="G356" s="37" t="s">
        <v>125</v>
      </c>
      <c r="S356" s="165">
        <f t="shared" si="15"/>
        <v>0</v>
      </c>
      <c r="T356" s="150">
        <f t="shared" si="14"/>
        <v>0</v>
      </c>
      <c r="U356" s="37" t="s">
        <v>789</v>
      </c>
      <c r="V356" s="21" t="s">
        <v>789</v>
      </c>
    </row>
    <row r="357" spans="1:23" x14ac:dyDescent="0.3">
      <c r="A357" s="37">
        <v>36</v>
      </c>
      <c r="B357" s="37">
        <v>7</v>
      </c>
      <c r="C357" s="37" t="s">
        <v>347</v>
      </c>
      <c r="D357" s="37" t="s">
        <v>769</v>
      </c>
      <c r="E357" s="37">
        <v>62</v>
      </c>
      <c r="F357" s="37" t="s">
        <v>772</v>
      </c>
      <c r="G357" s="37" t="s">
        <v>125</v>
      </c>
      <c r="R357" s="37" t="s">
        <v>810</v>
      </c>
      <c r="S357" s="165">
        <f t="shared" si="15"/>
        <v>1</v>
      </c>
      <c r="T357" s="150">
        <f t="shared" si="14"/>
        <v>1</v>
      </c>
      <c r="U357" s="37" t="s">
        <v>790</v>
      </c>
      <c r="V357" s="21" t="s">
        <v>789</v>
      </c>
    </row>
    <row r="358" spans="1:23" x14ac:dyDescent="0.3">
      <c r="A358" s="37">
        <v>12</v>
      </c>
      <c r="B358" s="37">
        <v>52</v>
      </c>
      <c r="C358" s="37" t="s">
        <v>347</v>
      </c>
      <c r="D358" s="37" t="s">
        <v>768</v>
      </c>
      <c r="S358" s="165">
        <f t="shared" si="15"/>
        <v>0</v>
      </c>
      <c r="T358" s="150">
        <f t="shared" ref="T358:T421" si="16">COUNTIF(S358,"&gt;0")</f>
        <v>0</v>
      </c>
    </row>
    <row r="359" spans="1:23" x14ac:dyDescent="0.3">
      <c r="A359" s="37">
        <v>200</v>
      </c>
      <c r="B359" s="37">
        <v>200</v>
      </c>
      <c r="C359" s="37" t="s">
        <v>347</v>
      </c>
      <c r="D359" s="37" t="s">
        <v>769</v>
      </c>
      <c r="E359" s="37">
        <v>16</v>
      </c>
      <c r="F359" s="37" t="s">
        <v>773</v>
      </c>
      <c r="G359" s="37" t="s">
        <v>127</v>
      </c>
      <c r="S359" s="165">
        <f t="shared" si="15"/>
        <v>0</v>
      </c>
      <c r="T359" s="150">
        <f t="shared" si="16"/>
        <v>0</v>
      </c>
    </row>
    <row r="360" spans="1:23" x14ac:dyDescent="0.3">
      <c r="A360" s="37">
        <v>200</v>
      </c>
      <c r="B360" s="37">
        <v>200</v>
      </c>
      <c r="C360" s="37" t="s">
        <v>347</v>
      </c>
      <c r="D360" s="37" t="s">
        <v>769</v>
      </c>
      <c r="E360" s="37">
        <v>18</v>
      </c>
      <c r="F360" s="37" t="s">
        <v>772</v>
      </c>
      <c r="G360" s="37" t="s">
        <v>127</v>
      </c>
      <c r="H360" s="37" t="s">
        <v>778</v>
      </c>
      <c r="S360" s="165">
        <f t="shared" si="15"/>
        <v>1</v>
      </c>
      <c r="T360" s="150">
        <f t="shared" si="16"/>
        <v>1</v>
      </c>
      <c r="U360" s="37" t="s">
        <v>790</v>
      </c>
      <c r="V360" s="21" t="s">
        <v>789</v>
      </c>
    </row>
    <row r="361" spans="1:23" x14ac:dyDescent="0.3">
      <c r="A361" s="37">
        <v>522255522</v>
      </c>
      <c r="B361" s="37">
        <v>555555</v>
      </c>
      <c r="C361" s="37" t="s">
        <v>347</v>
      </c>
      <c r="D361" s="37" t="s">
        <v>768</v>
      </c>
      <c r="F361" s="37" t="s">
        <v>774</v>
      </c>
      <c r="G361" s="37" t="s">
        <v>126</v>
      </c>
      <c r="S361" s="165">
        <f t="shared" si="15"/>
        <v>0</v>
      </c>
      <c r="T361" s="150">
        <f t="shared" si="16"/>
        <v>0</v>
      </c>
    </row>
    <row r="362" spans="1:23" x14ac:dyDescent="0.3">
      <c r="A362" s="37" t="s">
        <v>493</v>
      </c>
      <c r="B362" s="37" t="s">
        <v>206</v>
      </c>
      <c r="C362" s="37" t="s">
        <v>348</v>
      </c>
      <c r="D362" s="37" t="s">
        <v>768</v>
      </c>
      <c r="E362" s="37">
        <v>60</v>
      </c>
      <c r="F362" s="37" t="s">
        <v>774</v>
      </c>
      <c r="G362" s="37" t="s">
        <v>126</v>
      </c>
      <c r="S362" s="165">
        <f t="shared" si="15"/>
        <v>0</v>
      </c>
      <c r="T362" s="150">
        <f t="shared" si="16"/>
        <v>0</v>
      </c>
      <c r="U362" s="37" t="s">
        <v>789</v>
      </c>
    </row>
    <row r="363" spans="1:23" x14ac:dyDescent="0.3">
      <c r="A363" s="37" t="s">
        <v>494</v>
      </c>
      <c r="B363" s="37" t="s">
        <v>241</v>
      </c>
      <c r="C363" s="37" t="s">
        <v>348</v>
      </c>
      <c r="D363" s="37" t="s">
        <v>768</v>
      </c>
      <c r="E363" s="37">
        <v>56</v>
      </c>
      <c r="F363" s="37" t="s">
        <v>773</v>
      </c>
      <c r="S363" s="165">
        <f t="shared" si="15"/>
        <v>0</v>
      </c>
      <c r="T363" s="150">
        <f t="shared" si="16"/>
        <v>0</v>
      </c>
      <c r="U363" s="37" t="s">
        <v>789</v>
      </c>
    </row>
    <row r="364" spans="1:23" x14ac:dyDescent="0.3">
      <c r="A364" s="37" t="s">
        <v>495</v>
      </c>
      <c r="B364" s="37" t="s">
        <v>241</v>
      </c>
      <c r="C364" s="37" t="s">
        <v>348</v>
      </c>
      <c r="D364" s="37" t="s">
        <v>768</v>
      </c>
      <c r="E364" s="37">
        <v>20</v>
      </c>
      <c r="F364" s="37" t="s">
        <v>773</v>
      </c>
      <c r="S364" s="165">
        <f t="shared" si="15"/>
        <v>0</v>
      </c>
      <c r="T364" s="150">
        <f t="shared" si="16"/>
        <v>0</v>
      </c>
    </row>
    <row r="365" spans="1:23" x14ac:dyDescent="0.3">
      <c r="A365" s="37" t="s">
        <v>496</v>
      </c>
      <c r="B365" s="37" t="s">
        <v>232</v>
      </c>
      <c r="C365" s="37" t="s">
        <v>348</v>
      </c>
      <c r="D365" s="37" t="s">
        <v>768</v>
      </c>
      <c r="E365" s="37">
        <v>44</v>
      </c>
      <c r="F365" s="37" t="s">
        <v>774</v>
      </c>
      <c r="S365" s="165">
        <f t="shared" si="15"/>
        <v>0</v>
      </c>
      <c r="T365" s="150">
        <f t="shared" si="16"/>
        <v>0</v>
      </c>
      <c r="U365" s="37" t="s">
        <v>789</v>
      </c>
    </row>
    <row r="366" spans="1:23" x14ac:dyDescent="0.3">
      <c r="A366" s="37" t="s">
        <v>497</v>
      </c>
      <c r="B366" s="37" t="s">
        <v>208</v>
      </c>
      <c r="C366" s="37" t="s">
        <v>348</v>
      </c>
      <c r="D366" s="37" t="s">
        <v>768</v>
      </c>
      <c r="E366" s="37">
        <v>51</v>
      </c>
      <c r="F366" s="37" t="s">
        <v>773</v>
      </c>
      <c r="G366" s="37" t="s">
        <v>125</v>
      </c>
      <c r="M366" s="37" t="s">
        <v>783</v>
      </c>
      <c r="O366" s="37" t="s">
        <v>785</v>
      </c>
      <c r="S366" s="165">
        <f t="shared" ref="S366:S429" si="17">COUNTA(H366:R366)</f>
        <v>2</v>
      </c>
      <c r="T366" s="150">
        <f t="shared" si="16"/>
        <v>1</v>
      </c>
      <c r="U366" s="37" t="s">
        <v>789</v>
      </c>
    </row>
    <row r="367" spans="1:23" x14ac:dyDescent="0.3">
      <c r="A367" s="37" t="s">
        <v>498</v>
      </c>
      <c r="B367" s="37" t="s">
        <v>208</v>
      </c>
      <c r="C367" s="37" t="s">
        <v>348</v>
      </c>
      <c r="D367" s="37" t="s">
        <v>768</v>
      </c>
      <c r="E367" s="37">
        <v>43</v>
      </c>
      <c r="F367" s="37" t="s">
        <v>773</v>
      </c>
      <c r="G367" s="37" t="s">
        <v>126</v>
      </c>
      <c r="S367" s="165">
        <f t="shared" si="17"/>
        <v>0</v>
      </c>
      <c r="T367" s="150">
        <f t="shared" si="16"/>
        <v>0</v>
      </c>
      <c r="U367" s="37" t="s">
        <v>789</v>
      </c>
      <c r="V367" s="21" t="s">
        <v>789</v>
      </c>
    </row>
    <row r="368" spans="1:23" x14ac:dyDescent="0.3">
      <c r="A368" s="37" t="s">
        <v>499</v>
      </c>
      <c r="B368" s="37" t="s">
        <v>209</v>
      </c>
      <c r="C368" s="37" t="s">
        <v>348</v>
      </c>
      <c r="D368" s="37" t="s">
        <v>768</v>
      </c>
      <c r="E368" s="37">
        <v>48</v>
      </c>
      <c r="F368" s="37" t="s">
        <v>773</v>
      </c>
      <c r="G368" s="37" t="s">
        <v>126</v>
      </c>
      <c r="S368" s="165">
        <f t="shared" si="17"/>
        <v>0</v>
      </c>
      <c r="T368" s="150">
        <f t="shared" si="16"/>
        <v>0</v>
      </c>
      <c r="U368" s="37" t="s">
        <v>789</v>
      </c>
    </row>
    <row r="369" spans="1:22" x14ac:dyDescent="0.3">
      <c r="A369" s="37" t="s">
        <v>500</v>
      </c>
      <c r="B369" s="37" t="s">
        <v>210</v>
      </c>
      <c r="C369" s="37" t="s">
        <v>348</v>
      </c>
      <c r="D369" s="37" t="s">
        <v>768</v>
      </c>
      <c r="E369" s="37">
        <v>47</v>
      </c>
      <c r="F369" s="37" t="s">
        <v>773</v>
      </c>
      <c r="G369" s="37" t="s">
        <v>126</v>
      </c>
      <c r="S369" s="165">
        <f t="shared" si="17"/>
        <v>0</v>
      </c>
      <c r="T369" s="150">
        <f t="shared" si="16"/>
        <v>0</v>
      </c>
      <c r="U369" s="37" t="s">
        <v>789</v>
      </c>
      <c r="V369" s="21" t="s">
        <v>789</v>
      </c>
    </row>
    <row r="370" spans="1:22" x14ac:dyDescent="0.3">
      <c r="A370" s="37" t="s">
        <v>501</v>
      </c>
      <c r="B370" s="37" t="s">
        <v>211</v>
      </c>
      <c r="C370" s="37" t="s">
        <v>348</v>
      </c>
      <c r="D370" s="37" t="s">
        <v>768</v>
      </c>
      <c r="E370" s="37">
        <v>62</v>
      </c>
      <c r="F370" s="37" t="s">
        <v>774</v>
      </c>
      <c r="G370" s="37" t="s">
        <v>126</v>
      </c>
      <c r="S370" s="165">
        <f t="shared" si="17"/>
        <v>0</v>
      </c>
      <c r="T370" s="150">
        <f t="shared" si="16"/>
        <v>0</v>
      </c>
      <c r="U370" s="37" t="s">
        <v>790</v>
      </c>
    </row>
    <row r="371" spans="1:22" x14ac:dyDescent="0.3">
      <c r="A371" s="37" t="s">
        <v>502</v>
      </c>
      <c r="B371" s="37" t="s">
        <v>211</v>
      </c>
      <c r="C371" s="37" t="s">
        <v>348</v>
      </c>
      <c r="D371" s="37" t="s">
        <v>769</v>
      </c>
      <c r="E371" s="37">
        <v>59</v>
      </c>
      <c r="F371" s="37" t="s">
        <v>774</v>
      </c>
      <c r="G371" s="37" t="s">
        <v>126</v>
      </c>
      <c r="H371" s="37" t="s">
        <v>778</v>
      </c>
      <c r="S371" s="165">
        <f t="shared" si="17"/>
        <v>1</v>
      </c>
      <c r="T371" s="150">
        <f t="shared" si="16"/>
        <v>1</v>
      </c>
    </row>
    <row r="372" spans="1:22" x14ac:dyDescent="0.3">
      <c r="A372" s="37" t="s">
        <v>503</v>
      </c>
      <c r="B372" s="37" t="s">
        <v>212</v>
      </c>
      <c r="C372" s="37" t="s">
        <v>348</v>
      </c>
      <c r="D372" s="37" t="s">
        <v>768</v>
      </c>
      <c r="E372" s="37">
        <v>15</v>
      </c>
      <c r="F372" s="37" t="s">
        <v>772</v>
      </c>
      <c r="S372" s="165">
        <f t="shared" si="17"/>
        <v>0</v>
      </c>
      <c r="T372" s="150">
        <f t="shared" si="16"/>
        <v>0</v>
      </c>
    </row>
    <row r="373" spans="1:22" x14ac:dyDescent="0.3">
      <c r="A373" s="37" t="s">
        <v>504</v>
      </c>
      <c r="B373" s="37" t="s">
        <v>212</v>
      </c>
      <c r="C373" s="37" t="s">
        <v>348</v>
      </c>
      <c r="D373" s="37" t="s">
        <v>769</v>
      </c>
      <c r="E373" s="37">
        <v>20</v>
      </c>
      <c r="F373" s="37" t="s">
        <v>774</v>
      </c>
      <c r="S373" s="165">
        <f t="shared" si="17"/>
        <v>0</v>
      </c>
      <c r="T373" s="150">
        <f t="shared" si="16"/>
        <v>0</v>
      </c>
    </row>
    <row r="374" spans="1:22" x14ac:dyDescent="0.3">
      <c r="A374" s="37" t="s">
        <v>505</v>
      </c>
      <c r="B374" s="37" t="s">
        <v>212</v>
      </c>
      <c r="C374" s="37" t="s">
        <v>348</v>
      </c>
      <c r="D374" s="37" t="s">
        <v>768</v>
      </c>
      <c r="E374" s="37">
        <v>55</v>
      </c>
      <c r="F374" s="37" t="s">
        <v>774</v>
      </c>
      <c r="G374" s="37" t="s">
        <v>125</v>
      </c>
      <c r="K374" s="37" t="s">
        <v>781</v>
      </c>
      <c r="S374" s="165">
        <f t="shared" si="17"/>
        <v>1</v>
      </c>
      <c r="T374" s="150">
        <f t="shared" si="16"/>
        <v>1</v>
      </c>
      <c r="U374" s="37" t="s">
        <v>789</v>
      </c>
      <c r="V374" s="21" t="s">
        <v>789</v>
      </c>
    </row>
    <row r="375" spans="1:22" x14ac:dyDescent="0.3">
      <c r="A375" s="37" t="s">
        <v>506</v>
      </c>
      <c r="B375" s="37" t="s">
        <v>212</v>
      </c>
      <c r="C375" s="37" t="s">
        <v>348</v>
      </c>
      <c r="D375" s="37" t="s">
        <v>769</v>
      </c>
      <c r="E375" s="37">
        <v>59</v>
      </c>
      <c r="F375" s="37" t="s">
        <v>773</v>
      </c>
      <c r="G375" s="37" t="s">
        <v>125</v>
      </c>
      <c r="H375" s="37" t="s">
        <v>778</v>
      </c>
      <c r="S375" s="165">
        <f t="shared" si="17"/>
        <v>1</v>
      </c>
      <c r="T375" s="150">
        <f t="shared" si="16"/>
        <v>1</v>
      </c>
    </row>
    <row r="376" spans="1:22" x14ac:dyDescent="0.3">
      <c r="A376" s="37" t="s">
        <v>507</v>
      </c>
      <c r="B376" s="37" t="s">
        <v>213</v>
      </c>
      <c r="C376" s="37" t="s">
        <v>348</v>
      </c>
      <c r="D376" s="37" t="s">
        <v>769</v>
      </c>
      <c r="E376" s="37">
        <v>8</v>
      </c>
      <c r="M376" s="37" t="s">
        <v>783</v>
      </c>
      <c r="S376" s="165">
        <f t="shared" si="17"/>
        <v>1</v>
      </c>
      <c r="T376" s="150">
        <f t="shared" si="16"/>
        <v>1</v>
      </c>
      <c r="U376" s="37" t="s">
        <v>790</v>
      </c>
    </row>
    <row r="377" spans="1:22" x14ac:dyDescent="0.3">
      <c r="A377" s="37" t="s">
        <v>508</v>
      </c>
      <c r="B377" s="37" t="s">
        <v>213</v>
      </c>
      <c r="C377" s="37" t="s">
        <v>348</v>
      </c>
      <c r="D377" s="37" t="s">
        <v>768</v>
      </c>
      <c r="E377" s="37">
        <v>43</v>
      </c>
      <c r="F377" s="37" t="s">
        <v>773</v>
      </c>
      <c r="G377" s="37" t="s">
        <v>126</v>
      </c>
      <c r="S377" s="165">
        <f t="shared" si="17"/>
        <v>0</v>
      </c>
      <c r="T377" s="150">
        <f t="shared" si="16"/>
        <v>0</v>
      </c>
    </row>
    <row r="378" spans="1:22" x14ac:dyDescent="0.3">
      <c r="A378" s="37" t="s">
        <v>509</v>
      </c>
      <c r="B378" s="37" t="s">
        <v>213</v>
      </c>
      <c r="C378" s="37" t="s">
        <v>348</v>
      </c>
      <c r="D378" s="37" t="s">
        <v>769</v>
      </c>
      <c r="E378" s="37">
        <v>49</v>
      </c>
      <c r="F378" s="37" t="s">
        <v>773</v>
      </c>
      <c r="G378" s="37" t="s">
        <v>126</v>
      </c>
      <c r="M378" s="37" t="s">
        <v>783</v>
      </c>
      <c r="S378" s="165">
        <f t="shared" si="17"/>
        <v>1</v>
      </c>
      <c r="T378" s="150">
        <f t="shared" si="16"/>
        <v>1</v>
      </c>
      <c r="U378" s="37" t="s">
        <v>790</v>
      </c>
    </row>
    <row r="379" spans="1:22" x14ac:dyDescent="0.3">
      <c r="A379" s="37" t="s">
        <v>510</v>
      </c>
      <c r="B379" s="37" t="s">
        <v>214</v>
      </c>
      <c r="C379" s="37" t="s">
        <v>348</v>
      </c>
      <c r="D379" s="37" t="s">
        <v>768</v>
      </c>
      <c r="E379" s="37">
        <v>37</v>
      </c>
      <c r="F379" s="37" t="s">
        <v>773</v>
      </c>
      <c r="G379" s="37" t="s">
        <v>126</v>
      </c>
      <c r="S379" s="165">
        <f t="shared" si="17"/>
        <v>0</v>
      </c>
      <c r="T379" s="150">
        <f t="shared" si="16"/>
        <v>0</v>
      </c>
      <c r="U379" s="37" t="s">
        <v>791</v>
      </c>
    </row>
    <row r="380" spans="1:22" x14ac:dyDescent="0.3">
      <c r="A380" s="37" t="s">
        <v>511</v>
      </c>
      <c r="B380" s="37" t="s">
        <v>214</v>
      </c>
      <c r="C380" s="37" t="s">
        <v>348</v>
      </c>
      <c r="D380" s="37" t="s">
        <v>769</v>
      </c>
      <c r="E380" s="37">
        <v>39</v>
      </c>
      <c r="F380" s="37" t="s">
        <v>773</v>
      </c>
      <c r="G380" s="37" t="s">
        <v>126</v>
      </c>
      <c r="S380" s="165">
        <f t="shared" si="17"/>
        <v>0</v>
      </c>
      <c r="T380" s="150">
        <f t="shared" si="16"/>
        <v>0</v>
      </c>
    </row>
    <row r="381" spans="1:22" x14ac:dyDescent="0.3">
      <c r="A381" s="37" t="s">
        <v>512</v>
      </c>
      <c r="B381" s="37" t="s">
        <v>513</v>
      </c>
      <c r="C381" s="37" t="s">
        <v>348</v>
      </c>
      <c r="D381" s="37" t="s">
        <v>768</v>
      </c>
      <c r="E381" s="37">
        <v>82</v>
      </c>
      <c r="F381" s="37" t="s">
        <v>774</v>
      </c>
      <c r="G381" s="37" t="s">
        <v>126</v>
      </c>
      <c r="S381" s="165">
        <f t="shared" si="17"/>
        <v>0</v>
      </c>
      <c r="T381" s="150">
        <f t="shared" si="16"/>
        <v>0</v>
      </c>
    </row>
    <row r="382" spans="1:22" x14ac:dyDescent="0.3">
      <c r="A382" s="37" t="s">
        <v>514</v>
      </c>
      <c r="B382" s="37" t="s">
        <v>513</v>
      </c>
      <c r="C382" s="37" t="s">
        <v>348</v>
      </c>
      <c r="D382" s="37" t="s">
        <v>769</v>
      </c>
      <c r="E382" s="37">
        <v>82</v>
      </c>
      <c r="F382" s="37" t="s">
        <v>773</v>
      </c>
      <c r="G382" s="37" t="s">
        <v>126</v>
      </c>
      <c r="H382" s="37" t="s">
        <v>778</v>
      </c>
      <c r="R382" s="37" t="s">
        <v>811</v>
      </c>
      <c r="S382" s="165">
        <f t="shared" si="17"/>
        <v>2</v>
      </c>
      <c r="T382" s="150">
        <f t="shared" si="16"/>
        <v>1</v>
      </c>
    </row>
    <row r="383" spans="1:22" x14ac:dyDescent="0.3">
      <c r="A383" s="37" t="s">
        <v>515</v>
      </c>
      <c r="B383" s="37" t="s">
        <v>215</v>
      </c>
      <c r="C383" s="37" t="s">
        <v>348</v>
      </c>
      <c r="D383" s="37" t="s">
        <v>769</v>
      </c>
      <c r="E383" s="37">
        <v>40</v>
      </c>
      <c r="F383" s="37" t="s">
        <v>773</v>
      </c>
      <c r="G383" s="37" t="s">
        <v>126</v>
      </c>
      <c r="M383" s="37" t="s">
        <v>783</v>
      </c>
      <c r="S383" s="165">
        <f t="shared" si="17"/>
        <v>1</v>
      </c>
      <c r="T383" s="150">
        <f t="shared" si="16"/>
        <v>1</v>
      </c>
    </row>
    <row r="384" spans="1:22" x14ac:dyDescent="0.3">
      <c r="A384" s="37" t="s">
        <v>516</v>
      </c>
      <c r="B384" s="37" t="s">
        <v>215</v>
      </c>
      <c r="C384" s="37" t="s">
        <v>348</v>
      </c>
      <c r="D384" s="37" t="s">
        <v>768</v>
      </c>
      <c r="E384" s="37">
        <v>40</v>
      </c>
      <c r="F384" s="37" t="s">
        <v>773</v>
      </c>
      <c r="G384" s="37" t="s">
        <v>126</v>
      </c>
      <c r="S384" s="165">
        <f t="shared" si="17"/>
        <v>0</v>
      </c>
      <c r="T384" s="150">
        <f t="shared" si="16"/>
        <v>0</v>
      </c>
      <c r="U384" s="37" t="s">
        <v>791</v>
      </c>
    </row>
    <row r="385" spans="1:21" x14ac:dyDescent="0.3">
      <c r="A385" s="37" t="s">
        <v>517</v>
      </c>
      <c r="B385" s="37" t="s">
        <v>216</v>
      </c>
      <c r="C385" s="37" t="s">
        <v>348</v>
      </c>
      <c r="D385" s="37" t="s">
        <v>768</v>
      </c>
      <c r="E385" s="37">
        <v>55</v>
      </c>
      <c r="F385" s="37" t="s">
        <v>774</v>
      </c>
      <c r="G385" s="37" t="s">
        <v>126</v>
      </c>
      <c r="S385" s="165">
        <f t="shared" si="17"/>
        <v>0</v>
      </c>
      <c r="T385" s="150">
        <f t="shared" si="16"/>
        <v>0</v>
      </c>
    </row>
    <row r="386" spans="1:21" x14ac:dyDescent="0.3">
      <c r="A386" s="37" t="s">
        <v>518</v>
      </c>
      <c r="B386" s="37" t="s">
        <v>216</v>
      </c>
      <c r="C386" s="37" t="s">
        <v>348</v>
      </c>
      <c r="D386" s="37" t="s">
        <v>769</v>
      </c>
      <c r="E386" s="37">
        <v>58</v>
      </c>
      <c r="F386" s="37" t="s">
        <v>774</v>
      </c>
      <c r="G386" s="37" t="s">
        <v>126</v>
      </c>
      <c r="S386" s="165">
        <f t="shared" si="17"/>
        <v>0</v>
      </c>
      <c r="T386" s="150">
        <f t="shared" si="16"/>
        <v>0</v>
      </c>
    </row>
    <row r="387" spans="1:21" x14ac:dyDescent="0.3">
      <c r="A387" s="37" t="s">
        <v>519</v>
      </c>
      <c r="B387" s="37" t="s">
        <v>217</v>
      </c>
      <c r="C387" s="37" t="s">
        <v>348</v>
      </c>
      <c r="D387" s="37" t="s">
        <v>768</v>
      </c>
      <c r="E387" s="37">
        <v>40</v>
      </c>
      <c r="F387" s="37" t="s">
        <v>773</v>
      </c>
      <c r="S387" s="165">
        <f t="shared" si="17"/>
        <v>0</v>
      </c>
      <c r="T387" s="150">
        <f t="shared" si="16"/>
        <v>0</v>
      </c>
    </row>
    <row r="388" spans="1:21" x14ac:dyDescent="0.3">
      <c r="A388" s="37" t="s">
        <v>520</v>
      </c>
      <c r="B388" s="37" t="s">
        <v>217</v>
      </c>
      <c r="C388" s="37" t="s">
        <v>348</v>
      </c>
      <c r="D388" s="37" t="s">
        <v>769</v>
      </c>
      <c r="E388" s="37">
        <v>50</v>
      </c>
      <c r="F388" s="37" t="s">
        <v>773</v>
      </c>
      <c r="S388" s="165">
        <f t="shared" si="17"/>
        <v>0</v>
      </c>
      <c r="T388" s="150">
        <f t="shared" si="16"/>
        <v>0</v>
      </c>
    </row>
    <row r="389" spans="1:21" x14ac:dyDescent="0.3">
      <c r="A389" s="37" t="s">
        <v>521</v>
      </c>
      <c r="B389" s="37" t="s">
        <v>218</v>
      </c>
      <c r="C389" s="37" t="s">
        <v>348</v>
      </c>
      <c r="D389" s="37" t="s">
        <v>769</v>
      </c>
      <c r="E389" s="37">
        <v>4</v>
      </c>
      <c r="S389" s="165">
        <f t="shared" si="17"/>
        <v>0</v>
      </c>
      <c r="T389" s="150">
        <f t="shared" si="16"/>
        <v>0</v>
      </c>
    </row>
    <row r="390" spans="1:21" x14ac:dyDescent="0.3">
      <c r="A390" s="37" t="s">
        <v>522</v>
      </c>
      <c r="B390" s="37" t="s">
        <v>218</v>
      </c>
      <c r="C390" s="37" t="s">
        <v>348</v>
      </c>
      <c r="D390" s="37" t="s">
        <v>769</v>
      </c>
      <c r="E390" s="37">
        <v>7</v>
      </c>
      <c r="F390" s="37" t="s">
        <v>772</v>
      </c>
      <c r="S390" s="165">
        <f t="shared" si="17"/>
        <v>0</v>
      </c>
      <c r="T390" s="150">
        <f t="shared" si="16"/>
        <v>0</v>
      </c>
    </row>
    <row r="391" spans="1:21" x14ac:dyDescent="0.3">
      <c r="A391" s="37" t="s">
        <v>523</v>
      </c>
      <c r="B391" s="37" t="s">
        <v>218</v>
      </c>
      <c r="C391" s="37" t="s">
        <v>348</v>
      </c>
      <c r="D391" s="37" t="s">
        <v>768</v>
      </c>
      <c r="E391" s="37">
        <v>39</v>
      </c>
      <c r="F391" s="37" t="s">
        <v>773</v>
      </c>
      <c r="G391" s="37" t="s">
        <v>126</v>
      </c>
      <c r="S391" s="165">
        <f t="shared" si="17"/>
        <v>0</v>
      </c>
      <c r="T391" s="150">
        <f t="shared" si="16"/>
        <v>0</v>
      </c>
    </row>
    <row r="392" spans="1:21" x14ac:dyDescent="0.3">
      <c r="A392" s="37" t="s">
        <v>524</v>
      </c>
      <c r="B392" s="37" t="s">
        <v>218</v>
      </c>
      <c r="C392" s="37" t="s">
        <v>348</v>
      </c>
      <c r="D392" s="37" t="s">
        <v>769</v>
      </c>
      <c r="E392" s="37">
        <v>43</v>
      </c>
      <c r="F392" s="37" t="s">
        <v>773</v>
      </c>
      <c r="G392" s="37" t="s">
        <v>126</v>
      </c>
      <c r="S392" s="165">
        <f t="shared" si="17"/>
        <v>0</v>
      </c>
      <c r="T392" s="150">
        <f t="shared" si="16"/>
        <v>0</v>
      </c>
    </row>
    <row r="393" spans="1:21" x14ac:dyDescent="0.3">
      <c r="A393" s="37" t="s">
        <v>525</v>
      </c>
      <c r="B393" s="37" t="s">
        <v>219</v>
      </c>
      <c r="C393" s="37" t="s">
        <v>348</v>
      </c>
      <c r="D393" s="37" t="s">
        <v>768</v>
      </c>
      <c r="E393" s="37">
        <v>56</v>
      </c>
      <c r="F393" s="37" t="s">
        <v>773</v>
      </c>
      <c r="G393" s="37" t="s">
        <v>126</v>
      </c>
      <c r="R393" s="37" t="s">
        <v>812</v>
      </c>
      <c r="S393" s="165">
        <f t="shared" si="17"/>
        <v>1</v>
      </c>
      <c r="T393" s="150">
        <f t="shared" si="16"/>
        <v>1</v>
      </c>
      <c r="U393" s="37" t="s">
        <v>789</v>
      </c>
    </row>
    <row r="394" spans="1:21" x14ac:dyDescent="0.3">
      <c r="A394" s="37" t="s">
        <v>526</v>
      </c>
      <c r="B394" s="37" t="s">
        <v>219</v>
      </c>
      <c r="C394" s="37" t="s">
        <v>348</v>
      </c>
      <c r="D394" s="37" t="s">
        <v>769</v>
      </c>
      <c r="E394" s="37">
        <v>56</v>
      </c>
      <c r="F394" s="37" t="s">
        <v>773</v>
      </c>
      <c r="G394" s="37" t="s">
        <v>126</v>
      </c>
      <c r="S394" s="165">
        <f t="shared" si="17"/>
        <v>0</v>
      </c>
      <c r="T394" s="150">
        <f t="shared" si="16"/>
        <v>0</v>
      </c>
    </row>
    <row r="395" spans="1:21" x14ac:dyDescent="0.3">
      <c r="A395" s="37" t="s">
        <v>527</v>
      </c>
      <c r="B395" s="37" t="s">
        <v>220</v>
      </c>
      <c r="C395" s="37" t="s">
        <v>348</v>
      </c>
      <c r="D395" s="37" t="s">
        <v>768</v>
      </c>
      <c r="E395" s="37">
        <v>63</v>
      </c>
      <c r="F395" s="37" t="s">
        <v>774</v>
      </c>
      <c r="G395" s="37" t="s">
        <v>125</v>
      </c>
      <c r="S395" s="165">
        <f t="shared" si="17"/>
        <v>0</v>
      </c>
      <c r="T395" s="150">
        <f t="shared" si="16"/>
        <v>0</v>
      </c>
    </row>
    <row r="396" spans="1:21" x14ac:dyDescent="0.3">
      <c r="A396" s="37" t="s">
        <v>528</v>
      </c>
      <c r="B396" s="37" t="s">
        <v>220</v>
      </c>
      <c r="C396" s="37" t="s">
        <v>348</v>
      </c>
      <c r="D396" s="37" t="s">
        <v>769</v>
      </c>
      <c r="E396" s="37">
        <v>71</v>
      </c>
      <c r="F396" s="37" t="s">
        <v>773</v>
      </c>
      <c r="G396" s="37" t="s">
        <v>125</v>
      </c>
      <c r="S396" s="165">
        <f t="shared" si="17"/>
        <v>0</v>
      </c>
      <c r="T396" s="150">
        <f t="shared" si="16"/>
        <v>0</v>
      </c>
    </row>
    <row r="397" spans="1:21" x14ac:dyDescent="0.3">
      <c r="A397" s="37" t="s">
        <v>529</v>
      </c>
      <c r="B397" s="37" t="s">
        <v>221</v>
      </c>
      <c r="C397" s="37" t="s">
        <v>348</v>
      </c>
      <c r="D397" s="37" t="s">
        <v>768</v>
      </c>
      <c r="E397" s="37">
        <v>8</v>
      </c>
      <c r="F397" s="37" t="s">
        <v>772</v>
      </c>
      <c r="S397" s="165">
        <f t="shared" si="17"/>
        <v>0</v>
      </c>
      <c r="T397" s="150">
        <f t="shared" si="16"/>
        <v>0</v>
      </c>
      <c r="U397" s="37" t="s">
        <v>789</v>
      </c>
    </row>
    <row r="398" spans="1:21" x14ac:dyDescent="0.3">
      <c r="A398" s="37" t="s">
        <v>530</v>
      </c>
      <c r="B398" s="37" t="s">
        <v>221</v>
      </c>
      <c r="C398" s="37" t="s">
        <v>348</v>
      </c>
      <c r="D398" s="37" t="s">
        <v>768</v>
      </c>
      <c r="E398" s="37">
        <v>39</v>
      </c>
      <c r="F398" s="37" t="s">
        <v>773</v>
      </c>
      <c r="S398" s="165">
        <f t="shared" si="17"/>
        <v>0</v>
      </c>
      <c r="T398" s="150">
        <f t="shared" si="16"/>
        <v>0</v>
      </c>
    </row>
    <row r="399" spans="1:21" x14ac:dyDescent="0.3">
      <c r="A399" s="37" t="s">
        <v>531</v>
      </c>
      <c r="B399" s="37" t="s">
        <v>221</v>
      </c>
      <c r="C399" s="37" t="s">
        <v>348</v>
      </c>
      <c r="D399" s="37" t="s">
        <v>769</v>
      </c>
      <c r="E399" s="37">
        <v>43</v>
      </c>
      <c r="F399" s="37" t="s">
        <v>773</v>
      </c>
      <c r="G399" s="37" t="s">
        <v>126</v>
      </c>
      <c r="S399" s="165">
        <f t="shared" si="17"/>
        <v>0</v>
      </c>
      <c r="T399" s="150">
        <f t="shared" si="16"/>
        <v>0</v>
      </c>
      <c r="U399" s="37" t="s">
        <v>790</v>
      </c>
    </row>
    <row r="400" spans="1:21" x14ac:dyDescent="0.3">
      <c r="A400" s="37" t="s">
        <v>532</v>
      </c>
      <c r="B400" s="37" t="s">
        <v>222</v>
      </c>
      <c r="C400" s="37" t="s">
        <v>348</v>
      </c>
      <c r="D400" s="37" t="s">
        <v>768</v>
      </c>
      <c r="E400" s="37">
        <v>9</v>
      </c>
      <c r="F400" s="37" t="s">
        <v>772</v>
      </c>
      <c r="S400" s="165">
        <f t="shared" si="17"/>
        <v>0</v>
      </c>
      <c r="T400" s="150">
        <f t="shared" si="16"/>
        <v>0</v>
      </c>
    </row>
    <row r="401" spans="1:22" x14ac:dyDescent="0.3">
      <c r="A401" s="37" t="s">
        <v>533</v>
      </c>
      <c r="B401" s="37" t="s">
        <v>222</v>
      </c>
      <c r="C401" s="37" t="s">
        <v>348</v>
      </c>
      <c r="D401" s="37" t="s">
        <v>769</v>
      </c>
      <c r="E401" s="37">
        <v>10</v>
      </c>
      <c r="F401" s="37" t="s">
        <v>772</v>
      </c>
      <c r="S401" s="165">
        <f t="shared" si="17"/>
        <v>0</v>
      </c>
      <c r="T401" s="150">
        <f t="shared" si="16"/>
        <v>0</v>
      </c>
    </row>
    <row r="402" spans="1:22" x14ac:dyDescent="0.3">
      <c r="A402" s="37" t="s">
        <v>534</v>
      </c>
      <c r="B402" s="37" t="s">
        <v>222</v>
      </c>
      <c r="C402" s="37" t="s">
        <v>348</v>
      </c>
      <c r="D402" s="37" t="s">
        <v>769</v>
      </c>
      <c r="E402" s="37">
        <v>13</v>
      </c>
      <c r="F402" s="37" t="s">
        <v>772</v>
      </c>
      <c r="R402" s="37" t="s">
        <v>813</v>
      </c>
      <c r="S402" s="165">
        <f t="shared" si="17"/>
        <v>1</v>
      </c>
      <c r="T402" s="150">
        <f t="shared" si="16"/>
        <v>1</v>
      </c>
    </row>
    <row r="403" spans="1:22" x14ac:dyDescent="0.3">
      <c r="A403" s="37" t="s">
        <v>535</v>
      </c>
      <c r="B403" s="37" t="s">
        <v>222</v>
      </c>
      <c r="C403" s="37" t="s">
        <v>348</v>
      </c>
      <c r="D403" s="37" t="s">
        <v>768</v>
      </c>
      <c r="E403" s="37">
        <v>37</v>
      </c>
      <c r="F403" s="37" t="s">
        <v>774</v>
      </c>
      <c r="G403" s="37" t="s">
        <v>125</v>
      </c>
      <c r="R403" s="37" t="s">
        <v>814</v>
      </c>
      <c r="S403" s="165">
        <f t="shared" si="17"/>
        <v>1</v>
      </c>
      <c r="T403" s="150">
        <f t="shared" si="16"/>
        <v>1</v>
      </c>
      <c r="U403" s="37" t="s">
        <v>789</v>
      </c>
    </row>
    <row r="404" spans="1:22" x14ac:dyDescent="0.3">
      <c r="A404" s="37" t="s">
        <v>536</v>
      </c>
      <c r="B404" s="37" t="s">
        <v>222</v>
      </c>
      <c r="C404" s="37" t="s">
        <v>348</v>
      </c>
      <c r="D404" s="37" t="s">
        <v>769</v>
      </c>
      <c r="E404" s="37">
        <v>39</v>
      </c>
      <c r="F404" s="37" t="s">
        <v>773</v>
      </c>
      <c r="G404" s="37" t="s">
        <v>125</v>
      </c>
      <c r="S404" s="165">
        <f t="shared" si="17"/>
        <v>0</v>
      </c>
      <c r="T404" s="150">
        <f t="shared" si="16"/>
        <v>0</v>
      </c>
    </row>
    <row r="405" spans="1:22" x14ac:dyDescent="0.3">
      <c r="A405" s="37" t="s">
        <v>537</v>
      </c>
      <c r="B405" s="37" t="s">
        <v>223</v>
      </c>
      <c r="C405" s="37" t="s">
        <v>348</v>
      </c>
      <c r="D405" s="37" t="s">
        <v>769</v>
      </c>
      <c r="E405" s="37">
        <v>25</v>
      </c>
      <c r="F405" s="37" t="s">
        <v>773</v>
      </c>
      <c r="G405" s="37" t="s">
        <v>125</v>
      </c>
      <c r="M405" s="37" t="s">
        <v>783</v>
      </c>
      <c r="S405" s="165">
        <f t="shared" si="17"/>
        <v>1</v>
      </c>
      <c r="T405" s="150">
        <f t="shared" si="16"/>
        <v>1</v>
      </c>
    </row>
    <row r="406" spans="1:22" x14ac:dyDescent="0.3">
      <c r="A406" s="37" t="s">
        <v>538</v>
      </c>
      <c r="B406" s="37" t="s">
        <v>224</v>
      </c>
      <c r="C406" s="37" t="s">
        <v>348</v>
      </c>
      <c r="D406" s="37" t="s">
        <v>768</v>
      </c>
      <c r="E406" s="37">
        <v>41</v>
      </c>
      <c r="F406" s="37" t="s">
        <v>773</v>
      </c>
      <c r="G406" s="37" t="s">
        <v>126</v>
      </c>
      <c r="R406" s="37" t="s">
        <v>815</v>
      </c>
      <c r="S406" s="165">
        <f t="shared" si="17"/>
        <v>1</v>
      </c>
      <c r="T406" s="150">
        <f t="shared" si="16"/>
        <v>1</v>
      </c>
      <c r="V406" s="21" t="s">
        <v>789</v>
      </c>
    </row>
    <row r="407" spans="1:22" x14ac:dyDescent="0.3">
      <c r="A407" s="37" t="s">
        <v>539</v>
      </c>
      <c r="B407" s="37" t="s">
        <v>225</v>
      </c>
      <c r="C407" s="37" t="s">
        <v>348</v>
      </c>
      <c r="D407" s="37" t="s">
        <v>768</v>
      </c>
      <c r="E407" s="37">
        <v>66</v>
      </c>
      <c r="F407" s="37" t="s">
        <v>773</v>
      </c>
      <c r="R407" s="37" t="s">
        <v>816</v>
      </c>
      <c r="S407" s="165">
        <f t="shared" si="17"/>
        <v>1</v>
      </c>
      <c r="T407" s="150">
        <f t="shared" si="16"/>
        <v>1</v>
      </c>
      <c r="U407" s="37" t="s">
        <v>789</v>
      </c>
    </row>
    <row r="408" spans="1:22" x14ac:dyDescent="0.3">
      <c r="A408" s="37" t="s">
        <v>540</v>
      </c>
      <c r="B408" s="37" t="s">
        <v>226</v>
      </c>
      <c r="C408" s="37" t="s">
        <v>348</v>
      </c>
      <c r="D408" s="37" t="s">
        <v>768</v>
      </c>
      <c r="E408" s="37">
        <v>11</v>
      </c>
      <c r="F408" s="37" t="s">
        <v>772</v>
      </c>
      <c r="S408" s="165">
        <f t="shared" si="17"/>
        <v>0</v>
      </c>
      <c r="T408" s="150">
        <f t="shared" si="16"/>
        <v>0</v>
      </c>
      <c r="U408" s="37" t="s">
        <v>790</v>
      </c>
    </row>
    <row r="409" spans="1:22" x14ac:dyDescent="0.3">
      <c r="A409" s="37" t="s">
        <v>541</v>
      </c>
      <c r="B409" s="37" t="s">
        <v>226</v>
      </c>
      <c r="C409" s="37" t="s">
        <v>348</v>
      </c>
      <c r="D409" s="37" t="s">
        <v>768</v>
      </c>
      <c r="E409" s="37">
        <v>15</v>
      </c>
      <c r="F409" s="37" t="s">
        <v>772</v>
      </c>
      <c r="S409" s="165">
        <f t="shared" si="17"/>
        <v>0</v>
      </c>
      <c r="T409" s="150">
        <f t="shared" si="16"/>
        <v>0</v>
      </c>
      <c r="U409" s="37" t="s">
        <v>789</v>
      </c>
    </row>
    <row r="410" spans="1:22" x14ac:dyDescent="0.3">
      <c r="A410" s="37" t="s">
        <v>542</v>
      </c>
      <c r="B410" s="37" t="s">
        <v>226</v>
      </c>
      <c r="C410" s="37" t="s">
        <v>348</v>
      </c>
      <c r="D410" s="37" t="s">
        <v>768</v>
      </c>
      <c r="E410" s="37">
        <v>16</v>
      </c>
      <c r="F410" s="37" t="s">
        <v>772</v>
      </c>
      <c r="S410" s="165">
        <f t="shared" si="17"/>
        <v>0</v>
      </c>
      <c r="T410" s="150">
        <f t="shared" si="16"/>
        <v>0</v>
      </c>
      <c r="U410" s="37" t="s">
        <v>789</v>
      </c>
    </row>
    <row r="411" spans="1:22" x14ac:dyDescent="0.3">
      <c r="A411" s="37" t="s">
        <v>543</v>
      </c>
      <c r="B411" s="37" t="s">
        <v>226</v>
      </c>
      <c r="C411" s="37" t="s">
        <v>348</v>
      </c>
      <c r="D411" s="37" t="s">
        <v>769</v>
      </c>
      <c r="E411" s="37">
        <v>45</v>
      </c>
      <c r="F411" s="37" t="s">
        <v>773</v>
      </c>
      <c r="G411" s="37" t="s">
        <v>127</v>
      </c>
      <c r="H411" s="37" t="s">
        <v>778</v>
      </c>
      <c r="L411" s="37" t="s">
        <v>782</v>
      </c>
      <c r="M411" s="37" t="s">
        <v>783</v>
      </c>
      <c r="S411" s="165">
        <f t="shared" si="17"/>
        <v>3</v>
      </c>
      <c r="T411" s="150">
        <f t="shared" si="16"/>
        <v>1</v>
      </c>
    </row>
    <row r="412" spans="1:22" x14ac:dyDescent="0.3">
      <c r="A412" s="37" t="s">
        <v>544</v>
      </c>
      <c r="B412" s="37" t="s">
        <v>227</v>
      </c>
      <c r="C412" s="37" t="s">
        <v>348</v>
      </c>
      <c r="D412" s="37" t="s">
        <v>768</v>
      </c>
      <c r="E412" s="37">
        <v>16</v>
      </c>
      <c r="F412" s="37" t="s">
        <v>774</v>
      </c>
      <c r="S412" s="165">
        <f t="shared" si="17"/>
        <v>0</v>
      </c>
      <c r="T412" s="150">
        <f t="shared" si="16"/>
        <v>0</v>
      </c>
      <c r="U412" s="37" t="s">
        <v>789</v>
      </c>
    </row>
    <row r="413" spans="1:22" x14ac:dyDescent="0.3">
      <c r="A413" s="37" t="s">
        <v>545</v>
      </c>
      <c r="B413" s="37" t="s">
        <v>227</v>
      </c>
      <c r="C413" s="37" t="s">
        <v>348</v>
      </c>
      <c r="D413" s="37" t="s">
        <v>769</v>
      </c>
      <c r="E413" s="37">
        <v>19</v>
      </c>
      <c r="F413" s="37" t="s">
        <v>774</v>
      </c>
      <c r="S413" s="165">
        <f t="shared" si="17"/>
        <v>0</v>
      </c>
      <c r="T413" s="150">
        <f t="shared" si="16"/>
        <v>0</v>
      </c>
    </row>
    <row r="414" spans="1:22" x14ac:dyDescent="0.3">
      <c r="A414" s="37" t="s">
        <v>546</v>
      </c>
      <c r="B414" s="37" t="s">
        <v>227</v>
      </c>
      <c r="C414" s="37" t="s">
        <v>348</v>
      </c>
      <c r="D414" s="37" t="s">
        <v>768</v>
      </c>
      <c r="E414" s="37">
        <v>50</v>
      </c>
      <c r="F414" s="37" t="s">
        <v>774</v>
      </c>
      <c r="G414" s="37" t="s">
        <v>126</v>
      </c>
      <c r="S414" s="165">
        <f t="shared" si="17"/>
        <v>0</v>
      </c>
      <c r="T414" s="150">
        <f t="shared" si="16"/>
        <v>0</v>
      </c>
      <c r="U414" s="37" t="s">
        <v>789</v>
      </c>
    </row>
    <row r="415" spans="1:22" x14ac:dyDescent="0.3">
      <c r="A415" s="37" t="s">
        <v>547</v>
      </c>
      <c r="B415" s="37" t="s">
        <v>227</v>
      </c>
      <c r="C415" s="37" t="s">
        <v>348</v>
      </c>
      <c r="D415" s="37" t="s">
        <v>769</v>
      </c>
      <c r="E415" s="37">
        <v>52</v>
      </c>
      <c r="F415" s="37" t="s">
        <v>774</v>
      </c>
      <c r="G415" s="37" t="s">
        <v>126</v>
      </c>
      <c r="R415" s="37" t="s">
        <v>817</v>
      </c>
      <c r="S415" s="165">
        <f t="shared" si="17"/>
        <v>1</v>
      </c>
      <c r="T415" s="150">
        <f t="shared" si="16"/>
        <v>1</v>
      </c>
      <c r="U415" s="37" t="s">
        <v>790</v>
      </c>
      <c r="V415" s="21" t="s">
        <v>789</v>
      </c>
    </row>
    <row r="416" spans="1:22" x14ac:dyDescent="0.3">
      <c r="A416" s="37" t="s">
        <v>548</v>
      </c>
      <c r="B416" s="37" t="s">
        <v>228</v>
      </c>
      <c r="C416" s="37" t="s">
        <v>348</v>
      </c>
      <c r="D416" s="37" t="s">
        <v>769</v>
      </c>
      <c r="E416" s="37">
        <v>34</v>
      </c>
      <c r="F416" s="37" t="s">
        <v>774</v>
      </c>
      <c r="G416" s="37" t="s">
        <v>126</v>
      </c>
      <c r="S416" s="165">
        <f t="shared" si="17"/>
        <v>0</v>
      </c>
      <c r="T416" s="150">
        <f t="shared" si="16"/>
        <v>0</v>
      </c>
    </row>
    <row r="417" spans="1:23" x14ac:dyDescent="0.3">
      <c r="A417" s="37" t="s">
        <v>549</v>
      </c>
      <c r="B417" s="37" t="s">
        <v>228</v>
      </c>
      <c r="C417" s="37" t="s">
        <v>348</v>
      </c>
      <c r="D417" s="37" t="s">
        <v>768</v>
      </c>
      <c r="E417" s="37">
        <v>32</v>
      </c>
      <c r="F417" s="37" t="s">
        <v>773</v>
      </c>
      <c r="G417" s="37" t="s">
        <v>126</v>
      </c>
      <c r="S417" s="165">
        <f t="shared" si="17"/>
        <v>0</v>
      </c>
      <c r="T417" s="150">
        <f t="shared" si="16"/>
        <v>0</v>
      </c>
      <c r="U417" s="37" t="s">
        <v>789</v>
      </c>
      <c r="V417" s="21" t="s">
        <v>789</v>
      </c>
    </row>
    <row r="418" spans="1:23" x14ac:dyDescent="0.3">
      <c r="A418" s="37" t="s">
        <v>550</v>
      </c>
      <c r="B418" s="37" t="s">
        <v>229</v>
      </c>
      <c r="C418" s="37" t="s">
        <v>348</v>
      </c>
      <c r="D418" s="37" t="s">
        <v>768</v>
      </c>
      <c r="E418" s="37">
        <v>62</v>
      </c>
      <c r="F418" s="37" t="s">
        <v>774</v>
      </c>
      <c r="G418" s="37" t="s">
        <v>126</v>
      </c>
      <c r="M418" s="37" t="s">
        <v>783</v>
      </c>
      <c r="R418" s="37" t="s">
        <v>818</v>
      </c>
      <c r="S418" s="165">
        <f t="shared" si="17"/>
        <v>2</v>
      </c>
      <c r="T418" s="150">
        <f t="shared" si="16"/>
        <v>1</v>
      </c>
      <c r="U418" s="37" t="s">
        <v>789</v>
      </c>
      <c r="V418" s="21" t="s">
        <v>789</v>
      </c>
    </row>
    <row r="419" spans="1:23" x14ac:dyDescent="0.3">
      <c r="A419" s="37" t="s">
        <v>551</v>
      </c>
      <c r="B419" s="37" t="s">
        <v>230</v>
      </c>
      <c r="C419" s="37" t="s">
        <v>348</v>
      </c>
      <c r="D419" s="37" t="s">
        <v>768</v>
      </c>
      <c r="E419" s="37">
        <v>44</v>
      </c>
      <c r="F419" s="37" t="s">
        <v>774</v>
      </c>
      <c r="G419" s="37" t="s">
        <v>126</v>
      </c>
      <c r="S419" s="165">
        <f t="shared" si="17"/>
        <v>0</v>
      </c>
      <c r="T419" s="150">
        <f t="shared" si="16"/>
        <v>0</v>
      </c>
      <c r="U419" s="37" t="s">
        <v>789</v>
      </c>
      <c r="V419" s="21" t="s">
        <v>789</v>
      </c>
    </row>
    <row r="420" spans="1:23" x14ac:dyDescent="0.3">
      <c r="A420" s="37" t="s">
        <v>552</v>
      </c>
      <c r="B420" s="37" t="s">
        <v>231</v>
      </c>
      <c r="C420" s="37" t="s">
        <v>348</v>
      </c>
      <c r="D420" s="37" t="s">
        <v>768</v>
      </c>
      <c r="E420" s="37">
        <v>53</v>
      </c>
      <c r="F420" s="37" t="s">
        <v>773</v>
      </c>
      <c r="G420" s="37" t="s">
        <v>126</v>
      </c>
      <c r="I420" s="37" t="s">
        <v>779</v>
      </c>
      <c r="M420" s="37" t="s">
        <v>783</v>
      </c>
      <c r="S420" s="165">
        <f t="shared" si="17"/>
        <v>2</v>
      </c>
      <c r="T420" s="150">
        <f t="shared" si="16"/>
        <v>1</v>
      </c>
      <c r="U420" s="37" t="s">
        <v>789</v>
      </c>
      <c r="V420" s="21" t="s">
        <v>1203</v>
      </c>
      <c r="W420" s="21" t="s">
        <v>1218</v>
      </c>
    </row>
    <row r="421" spans="1:23" x14ac:dyDescent="0.3">
      <c r="A421" s="37" t="s">
        <v>553</v>
      </c>
      <c r="B421" s="37" t="s">
        <v>232</v>
      </c>
      <c r="C421" s="37" t="s">
        <v>348</v>
      </c>
      <c r="D421" s="37" t="s">
        <v>769</v>
      </c>
      <c r="E421" s="37">
        <v>6</v>
      </c>
      <c r="F421" s="37" t="s">
        <v>772</v>
      </c>
      <c r="S421" s="165">
        <f t="shared" si="17"/>
        <v>0</v>
      </c>
      <c r="T421" s="150">
        <f t="shared" si="16"/>
        <v>0</v>
      </c>
      <c r="U421" s="37" t="s">
        <v>789</v>
      </c>
      <c r="V421" s="21" t="s">
        <v>789</v>
      </c>
    </row>
    <row r="422" spans="1:23" x14ac:dyDescent="0.3">
      <c r="A422" s="37" t="s">
        <v>554</v>
      </c>
      <c r="B422" s="37" t="s">
        <v>232</v>
      </c>
      <c r="C422" s="37" t="s">
        <v>348</v>
      </c>
      <c r="D422" s="37" t="s">
        <v>768</v>
      </c>
      <c r="E422" s="37">
        <v>7</v>
      </c>
      <c r="F422" s="37" t="s">
        <v>772</v>
      </c>
      <c r="S422" s="165">
        <f t="shared" si="17"/>
        <v>0</v>
      </c>
      <c r="T422" s="150">
        <f t="shared" ref="T422:T485" si="18">COUNTIF(S422,"&gt;0")</f>
        <v>0</v>
      </c>
      <c r="U422" s="37" t="s">
        <v>789</v>
      </c>
      <c r="V422" s="21" t="s">
        <v>789</v>
      </c>
    </row>
    <row r="423" spans="1:23" x14ac:dyDescent="0.3">
      <c r="A423" s="37" t="s">
        <v>555</v>
      </c>
      <c r="B423" s="37" t="s">
        <v>232</v>
      </c>
      <c r="C423" s="37" t="s">
        <v>348</v>
      </c>
      <c r="D423" s="37" t="s">
        <v>768</v>
      </c>
      <c r="E423" s="37">
        <v>11</v>
      </c>
      <c r="F423" s="37" t="s">
        <v>772</v>
      </c>
      <c r="S423" s="165">
        <f t="shared" si="17"/>
        <v>0</v>
      </c>
      <c r="T423" s="150">
        <f t="shared" si="18"/>
        <v>0</v>
      </c>
      <c r="U423" s="37" t="s">
        <v>789</v>
      </c>
      <c r="V423" s="21" t="s">
        <v>789</v>
      </c>
    </row>
    <row r="424" spans="1:23" x14ac:dyDescent="0.3">
      <c r="A424" s="37" t="s">
        <v>556</v>
      </c>
      <c r="B424" s="37" t="s">
        <v>232</v>
      </c>
      <c r="C424" s="37" t="s">
        <v>348</v>
      </c>
      <c r="D424" s="37" t="s">
        <v>769</v>
      </c>
      <c r="E424" s="37">
        <v>43</v>
      </c>
      <c r="F424" s="37" t="s">
        <v>774</v>
      </c>
      <c r="G424" s="37" t="s">
        <v>126</v>
      </c>
      <c r="M424" s="37" t="s">
        <v>783</v>
      </c>
      <c r="S424" s="165">
        <f t="shared" si="17"/>
        <v>1</v>
      </c>
      <c r="T424" s="150">
        <f t="shared" si="18"/>
        <v>1</v>
      </c>
      <c r="U424" s="37" t="s">
        <v>790</v>
      </c>
      <c r="V424" s="21" t="s">
        <v>789</v>
      </c>
    </row>
    <row r="425" spans="1:23" x14ac:dyDescent="0.3">
      <c r="A425" s="37" t="s">
        <v>557</v>
      </c>
      <c r="B425" s="37" t="s">
        <v>233</v>
      </c>
      <c r="C425" s="37" t="s">
        <v>348</v>
      </c>
      <c r="D425" s="37" t="s">
        <v>768</v>
      </c>
      <c r="E425" s="37">
        <v>44</v>
      </c>
      <c r="F425" s="37" t="s">
        <v>773</v>
      </c>
      <c r="G425" s="37" t="s">
        <v>126</v>
      </c>
      <c r="S425" s="165">
        <f t="shared" si="17"/>
        <v>0</v>
      </c>
      <c r="T425" s="150">
        <f t="shared" si="18"/>
        <v>0</v>
      </c>
      <c r="U425" s="37" t="s">
        <v>789</v>
      </c>
      <c r="V425" s="21" t="s">
        <v>789</v>
      </c>
    </row>
    <row r="426" spans="1:23" x14ac:dyDescent="0.3">
      <c r="A426" s="37" t="s">
        <v>558</v>
      </c>
      <c r="B426" s="37" t="s">
        <v>235</v>
      </c>
      <c r="C426" s="37" t="s">
        <v>348</v>
      </c>
      <c r="D426" s="37" t="s">
        <v>768</v>
      </c>
      <c r="E426" s="37">
        <v>19</v>
      </c>
      <c r="F426" s="37" t="s">
        <v>774</v>
      </c>
      <c r="S426" s="165">
        <f t="shared" si="17"/>
        <v>0</v>
      </c>
      <c r="T426" s="150">
        <f t="shared" si="18"/>
        <v>0</v>
      </c>
      <c r="U426" s="37" t="s">
        <v>789</v>
      </c>
      <c r="V426" s="21" t="s">
        <v>789</v>
      </c>
    </row>
    <row r="427" spans="1:23" x14ac:dyDescent="0.3">
      <c r="A427" s="37" t="s">
        <v>559</v>
      </c>
      <c r="B427" s="37" t="s">
        <v>235</v>
      </c>
      <c r="C427" s="37" t="s">
        <v>348</v>
      </c>
      <c r="D427" s="37" t="s">
        <v>769</v>
      </c>
      <c r="E427" s="37">
        <v>21</v>
      </c>
      <c r="F427" s="37" t="s">
        <v>774</v>
      </c>
      <c r="S427" s="165">
        <f t="shared" si="17"/>
        <v>0</v>
      </c>
      <c r="T427" s="150">
        <f t="shared" si="18"/>
        <v>0</v>
      </c>
      <c r="U427" s="37" t="s">
        <v>789</v>
      </c>
      <c r="V427" s="21" t="s">
        <v>789</v>
      </c>
    </row>
    <row r="428" spans="1:23" x14ac:dyDescent="0.3">
      <c r="A428" s="37" t="s">
        <v>560</v>
      </c>
      <c r="B428" s="37" t="s">
        <v>235</v>
      </c>
      <c r="C428" s="37" t="s">
        <v>348</v>
      </c>
      <c r="D428" s="37" t="s">
        <v>768</v>
      </c>
      <c r="E428" s="37">
        <v>46</v>
      </c>
      <c r="F428" s="37" t="s">
        <v>774</v>
      </c>
      <c r="G428" s="37" t="s">
        <v>126</v>
      </c>
      <c r="S428" s="165">
        <f t="shared" si="17"/>
        <v>0</v>
      </c>
      <c r="T428" s="150">
        <f t="shared" si="18"/>
        <v>0</v>
      </c>
      <c r="U428" s="37" t="s">
        <v>789</v>
      </c>
      <c r="V428" s="21" t="s">
        <v>789</v>
      </c>
    </row>
    <row r="429" spans="1:23" x14ac:dyDescent="0.3">
      <c r="A429" s="37" t="s">
        <v>561</v>
      </c>
      <c r="B429" s="37" t="s">
        <v>236</v>
      </c>
      <c r="C429" s="37" t="s">
        <v>348</v>
      </c>
      <c r="D429" s="37" t="s">
        <v>769</v>
      </c>
      <c r="E429" s="37">
        <v>58</v>
      </c>
      <c r="F429" s="37" t="s">
        <v>773</v>
      </c>
      <c r="G429" s="37" t="s">
        <v>127</v>
      </c>
      <c r="M429" s="37" t="s">
        <v>783</v>
      </c>
      <c r="R429" s="37" t="s">
        <v>819</v>
      </c>
      <c r="S429" s="165">
        <f t="shared" si="17"/>
        <v>2</v>
      </c>
      <c r="T429" s="150">
        <f t="shared" si="18"/>
        <v>1</v>
      </c>
      <c r="U429" s="37" t="s">
        <v>790</v>
      </c>
      <c r="V429" s="21" t="s">
        <v>789</v>
      </c>
    </row>
    <row r="430" spans="1:23" x14ac:dyDescent="0.3">
      <c r="A430" s="37" t="s">
        <v>562</v>
      </c>
      <c r="B430" s="37" t="s">
        <v>236</v>
      </c>
      <c r="C430" s="37" t="s">
        <v>348</v>
      </c>
      <c r="D430" s="37" t="s">
        <v>768</v>
      </c>
      <c r="E430" s="37">
        <v>17</v>
      </c>
      <c r="F430" s="37" t="s">
        <v>774</v>
      </c>
      <c r="M430" s="37" t="s">
        <v>783</v>
      </c>
      <c r="Q430" s="37" t="s">
        <v>787</v>
      </c>
      <c r="S430" s="165">
        <f t="shared" ref="S430:S493" si="19">COUNTA(H430:R430)</f>
        <v>2</v>
      </c>
      <c r="T430" s="150">
        <f t="shared" si="18"/>
        <v>1</v>
      </c>
      <c r="U430" s="37" t="s">
        <v>789</v>
      </c>
      <c r="V430" s="21" t="s">
        <v>789</v>
      </c>
    </row>
    <row r="431" spans="1:23" x14ac:dyDescent="0.3">
      <c r="A431" s="37" t="s">
        <v>563</v>
      </c>
      <c r="B431" s="37" t="s">
        <v>236</v>
      </c>
      <c r="C431" s="37" t="s">
        <v>348</v>
      </c>
      <c r="D431" s="37" t="s">
        <v>769</v>
      </c>
      <c r="E431" s="37">
        <v>22</v>
      </c>
      <c r="F431" s="37" t="s">
        <v>774</v>
      </c>
      <c r="M431" s="37" t="s">
        <v>783</v>
      </c>
      <c r="S431" s="165">
        <f t="shared" si="19"/>
        <v>1</v>
      </c>
      <c r="T431" s="150">
        <f t="shared" si="18"/>
        <v>1</v>
      </c>
      <c r="U431" s="37" t="s">
        <v>790</v>
      </c>
      <c r="V431" s="21" t="s">
        <v>789</v>
      </c>
    </row>
    <row r="432" spans="1:23" x14ac:dyDescent="0.3">
      <c r="A432" s="37" t="s">
        <v>564</v>
      </c>
      <c r="B432" s="37" t="s">
        <v>236</v>
      </c>
      <c r="C432" s="37" t="s">
        <v>348</v>
      </c>
      <c r="D432" s="37" t="s">
        <v>768</v>
      </c>
      <c r="E432" s="37">
        <v>56</v>
      </c>
      <c r="F432" s="37" t="s">
        <v>774</v>
      </c>
      <c r="R432" s="37" t="s">
        <v>820</v>
      </c>
      <c r="S432" s="165">
        <f t="shared" si="19"/>
        <v>1</v>
      </c>
      <c r="T432" s="150">
        <f t="shared" si="18"/>
        <v>1</v>
      </c>
      <c r="U432" s="37" t="s">
        <v>789</v>
      </c>
      <c r="V432" s="21" t="s">
        <v>789</v>
      </c>
    </row>
    <row r="433" spans="1:22" x14ac:dyDescent="0.3">
      <c r="A433" s="37" t="s">
        <v>565</v>
      </c>
      <c r="B433" s="37" t="s">
        <v>234</v>
      </c>
      <c r="C433" s="37" t="s">
        <v>348</v>
      </c>
      <c r="D433" s="37" t="s">
        <v>768</v>
      </c>
      <c r="E433" s="37">
        <v>50</v>
      </c>
      <c r="F433" s="37" t="s">
        <v>773</v>
      </c>
      <c r="G433" s="37" t="s">
        <v>126</v>
      </c>
      <c r="S433" s="165">
        <f t="shared" si="19"/>
        <v>0</v>
      </c>
      <c r="T433" s="150">
        <f t="shared" si="18"/>
        <v>0</v>
      </c>
      <c r="U433" s="37" t="s">
        <v>789</v>
      </c>
      <c r="V433" s="21" t="s">
        <v>789</v>
      </c>
    </row>
    <row r="434" spans="1:22" x14ac:dyDescent="0.3">
      <c r="A434" s="37" t="s">
        <v>566</v>
      </c>
      <c r="B434" s="37" t="s">
        <v>234</v>
      </c>
      <c r="C434" s="37" t="s">
        <v>348</v>
      </c>
      <c r="D434" s="37" t="s">
        <v>769</v>
      </c>
      <c r="E434" s="37">
        <v>50</v>
      </c>
      <c r="F434" s="37" t="s">
        <v>773</v>
      </c>
      <c r="G434" s="37" t="s">
        <v>126</v>
      </c>
      <c r="R434" s="37" t="s">
        <v>821</v>
      </c>
      <c r="S434" s="165">
        <f t="shared" si="19"/>
        <v>1</v>
      </c>
      <c r="T434" s="150">
        <f t="shared" si="18"/>
        <v>1</v>
      </c>
      <c r="U434" s="37" t="s">
        <v>790</v>
      </c>
      <c r="V434" s="21" t="s">
        <v>789</v>
      </c>
    </row>
    <row r="435" spans="1:22" x14ac:dyDescent="0.3">
      <c r="A435" s="37" t="s">
        <v>567</v>
      </c>
      <c r="B435" s="37" t="s">
        <v>237</v>
      </c>
      <c r="C435" s="37" t="s">
        <v>348</v>
      </c>
      <c r="D435" s="37" t="s">
        <v>769</v>
      </c>
      <c r="E435" s="37">
        <v>26</v>
      </c>
      <c r="F435" s="37" t="s">
        <v>773</v>
      </c>
      <c r="G435" s="37" t="s">
        <v>126</v>
      </c>
      <c r="S435" s="165">
        <f t="shared" si="19"/>
        <v>0</v>
      </c>
      <c r="T435" s="150">
        <f t="shared" si="18"/>
        <v>0</v>
      </c>
      <c r="U435" s="37" t="s">
        <v>790</v>
      </c>
      <c r="V435" s="21" t="s">
        <v>789</v>
      </c>
    </row>
    <row r="436" spans="1:22" x14ac:dyDescent="0.3">
      <c r="A436" s="37" t="s">
        <v>568</v>
      </c>
      <c r="B436" s="37" t="s">
        <v>237</v>
      </c>
      <c r="C436" s="37" t="s">
        <v>348</v>
      </c>
      <c r="D436" s="37" t="s">
        <v>769</v>
      </c>
      <c r="E436" s="37">
        <v>26</v>
      </c>
      <c r="F436" s="37" t="s">
        <v>773</v>
      </c>
      <c r="G436" s="37" t="s">
        <v>126</v>
      </c>
      <c r="S436" s="165">
        <f t="shared" si="19"/>
        <v>0</v>
      </c>
      <c r="T436" s="150">
        <f t="shared" si="18"/>
        <v>0</v>
      </c>
      <c r="U436" s="37" t="s">
        <v>790</v>
      </c>
      <c r="V436" s="21" t="s">
        <v>789</v>
      </c>
    </row>
    <row r="437" spans="1:22" x14ac:dyDescent="0.3">
      <c r="A437" s="37" t="s">
        <v>569</v>
      </c>
      <c r="B437" s="37" t="s">
        <v>238</v>
      </c>
      <c r="C437" s="37" t="s">
        <v>348</v>
      </c>
      <c r="D437" s="37" t="s">
        <v>769</v>
      </c>
      <c r="E437" s="37">
        <v>35</v>
      </c>
      <c r="F437" s="37" t="s">
        <v>773</v>
      </c>
      <c r="G437" s="37" t="s">
        <v>126</v>
      </c>
      <c r="S437" s="165">
        <f t="shared" si="19"/>
        <v>0</v>
      </c>
      <c r="T437" s="150">
        <f t="shared" si="18"/>
        <v>0</v>
      </c>
      <c r="U437" s="37" t="s">
        <v>790</v>
      </c>
      <c r="V437" s="21" t="s">
        <v>789</v>
      </c>
    </row>
    <row r="438" spans="1:22" x14ac:dyDescent="0.3">
      <c r="A438" s="37" t="s">
        <v>570</v>
      </c>
      <c r="B438" s="37" t="s">
        <v>239</v>
      </c>
      <c r="C438" s="37" t="s">
        <v>348</v>
      </c>
      <c r="D438" s="37" t="s">
        <v>768</v>
      </c>
      <c r="E438" s="37">
        <v>39</v>
      </c>
      <c r="F438" s="37" t="s">
        <v>774</v>
      </c>
      <c r="G438" s="37" t="s">
        <v>126</v>
      </c>
      <c r="S438" s="165">
        <f t="shared" si="19"/>
        <v>0</v>
      </c>
      <c r="T438" s="150">
        <f t="shared" si="18"/>
        <v>0</v>
      </c>
      <c r="U438" s="37" t="s">
        <v>789</v>
      </c>
      <c r="V438" s="21" t="s">
        <v>789</v>
      </c>
    </row>
    <row r="439" spans="1:22" x14ac:dyDescent="0.3">
      <c r="A439" s="37" t="s">
        <v>571</v>
      </c>
      <c r="B439" s="37" t="s">
        <v>239</v>
      </c>
      <c r="C439" s="37" t="s">
        <v>348</v>
      </c>
      <c r="D439" s="37" t="s">
        <v>769</v>
      </c>
      <c r="E439" s="37">
        <v>39</v>
      </c>
      <c r="F439" s="37" t="s">
        <v>773</v>
      </c>
      <c r="G439" s="37" t="s">
        <v>126</v>
      </c>
      <c r="S439" s="165">
        <f t="shared" si="19"/>
        <v>0</v>
      </c>
      <c r="T439" s="150">
        <f t="shared" si="18"/>
        <v>0</v>
      </c>
      <c r="U439" s="37" t="s">
        <v>790</v>
      </c>
      <c r="V439" s="21" t="s">
        <v>789</v>
      </c>
    </row>
    <row r="440" spans="1:22" x14ac:dyDescent="0.3">
      <c r="A440" s="37" t="s">
        <v>572</v>
      </c>
      <c r="B440" s="37" t="s">
        <v>240</v>
      </c>
      <c r="C440" s="37" t="s">
        <v>348</v>
      </c>
      <c r="D440" s="37" t="s">
        <v>769</v>
      </c>
      <c r="E440" s="37">
        <v>13</v>
      </c>
      <c r="F440" s="37" t="s">
        <v>772</v>
      </c>
      <c r="S440" s="165">
        <f t="shared" si="19"/>
        <v>0</v>
      </c>
      <c r="T440" s="150">
        <f t="shared" si="18"/>
        <v>0</v>
      </c>
      <c r="U440" s="37" t="s">
        <v>790</v>
      </c>
      <c r="V440" s="21" t="s">
        <v>789</v>
      </c>
    </row>
    <row r="441" spans="1:22" x14ac:dyDescent="0.3">
      <c r="A441" s="37" t="s">
        <v>573</v>
      </c>
      <c r="B441" s="37" t="s">
        <v>240</v>
      </c>
      <c r="C441" s="37" t="s">
        <v>348</v>
      </c>
      <c r="D441" s="37" t="s">
        <v>768</v>
      </c>
      <c r="E441" s="37">
        <v>15</v>
      </c>
      <c r="F441" s="37" t="s">
        <v>772</v>
      </c>
      <c r="S441" s="165">
        <f t="shared" si="19"/>
        <v>0</v>
      </c>
      <c r="T441" s="150">
        <f t="shared" si="18"/>
        <v>0</v>
      </c>
      <c r="U441" s="37" t="s">
        <v>789</v>
      </c>
      <c r="V441" s="21" t="s">
        <v>789</v>
      </c>
    </row>
    <row r="442" spans="1:22" x14ac:dyDescent="0.3">
      <c r="A442" s="37" t="s">
        <v>574</v>
      </c>
      <c r="B442" s="37" t="s">
        <v>240</v>
      </c>
      <c r="C442" s="37" t="s">
        <v>348</v>
      </c>
      <c r="D442" s="37" t="s">
        <v>768</v>
      </c>
      <c r="E442" s="37">
        <v>47</v>
      </c>
      <c r="F442" s="37" t="s">
        <v>773</v>
      </c>
      <c r="G442" s="37" t="s">
        <v>127</v>
      </c>
      <c r="S442" s="165">
        <f t="shared" si="19"/>
        <v>0</v>
      </c>
      <c r="T442" s="150">
        <f t="shared" si="18"/>
        <v>0</v>
      </c>
      <c r="U442" s="37" t="s">
        <v>789</v>
      </c>
      <c r="V442" s="21" t="s">
        <v>789</v>
      </c>
    </row>
    <row r="443" spans="1:22" x14ac:dyDescent="0.3">
      <c r="A443" s="37" t="s">
        <v>575</v>
      </c>
      <c r="B443" s="37" t="s">
        <v>241</v>
      </c>
      <c r="C443" s="37" t="s">
        <v>348</v>
      </c>
      <c r="D443" s="37" t="s">
        <v>768</v>
      </c>
      <c r="E443" s="37">
        <v>23</v>
      </c>
      <c r="F443" s="37" t="s">
        <v>773</v>
      </c>
      <c r="S443" s="165">
        <f t="shared" si="19"/>
        <v>0</v>
      </c>
      <c r="T443" s="150">
        <f t="shared" si="18"/>
        <v>0</v>
      </c>
      <c r="U443" s="37" t="s">
        <v>789</v>
      </c>
      <c r="V443" s="21" t="s">
        <v>789</v>
      </c>
    </row>
    <row r="444" spans="1:22" x14ac:dyDescent="0.3">
      <c r="A444" s="37" t="s">
        <v>494</v>
      </c>
      <c r="B444" s="37" t="s">
        <v>241</v>
      </c>
      <c r="C444" s="37" t="s">
        <v>348</v>
      </c>
      <c r="D444" s="37" t="s">
        <v>768</v>
      </c>
      <c r="E444" s="37">
        <v>56</v>
      </c>
      <c r="F444" s="37" t="s">
        <v>773</v>
      </c>
      <c r="S444" s="165">
        <f t="shared" si="19"/>
        <v>0</v>
      </c>
      <c r="T444" s="150">
        <f t="shared" si="18"/>
        <v>0</v>
      </c>
    </row>
    <row r="445" spans="1:22" x14ac:dyDescent="0.3">
      <c r="A445" s="37" t="s">
        <v>576</v>
      </c>
      <c r="B445" s="37" t="s">
        <v>241</v>
      </c>
      <c r="C445" s="37" t="s">
        <v>348</v>
      </c>
      <c r="D445" s="37" t="s">
        <v>769</v>
      </c>
      <c r="E445" s="37">
        <v>57</v>
      </c>
      <c r="F445" s="37" t="s">
        <v>773</v>
      </c>
      <c r="G445" s="37" t="s">
        <v>125</v>
      </c>
      <c r="S445" s="165">
        <f t="shared" si="19"/>
        <v>0</v>
      </c>
      <c r="T445" s="150">
        <f t="shared" si="18"/>
        <v>0</v>
      </c>
      <c r="U445" s="37" t="s">
        <v>789</v>
      </c>
      <c r="V445" s="21" t="s">
        <v>789</v>
      </c>
    </row>
    <row r="446" spans="1:22" x14ac:dyDescent="0.3">
      <c r="A446" s="37" t="s">
        <v>577</v>
      </c>
      <c r="B446" s="37" t="s">
        <v>242</v>
      </c>
      <c r="C446" s="37" t="s">
        <v>348</v>
      </c>
      <c r="D446" s="37" t="s">
        <v>768</v>
      </c>
      <c r="E446" s="37">
        <v>17</v>
      </c>
      <c r="F446" s="37" t="s">
        <v>772</v>
      </c>
      <c r="S446" s="165">
        <f t="shared" si="19"/>
        <v>0</v>
      </c>
      <c r="T446" s="150">
        <f t="shared" si="18"/>
        <v>0</v>
      </c>
      <c r="U446" s="37" t="s">
        <v>789</v>
      </c>
      <c r="V446" s="21" t="s">
        <v>789</v>
      </c>
    </row>
    <row r="447" spans="1:22" x14ac:dyDescent="0.3">
      <c r="A447" s="37" t="s">
        <v>578</v>
      </c>
      <c r="B447" s="37" t="s">
        <v>242</v>
      </c>
      <c r="C447" s="37" t="s">
        <v>348</v>
      </c>
      <c r="D447" s="37" t="s">
        <v>768</v>
      </c>
      <c r="E447" s="37">
        <v>20</v>
      </c>
      <c r="F447" s="37" t="s">
        <v>774</v>
      </c>
      <c r="I447" s="37" t="s">
        <v>779</v>
      </c>
      <c r="S447" s="165">
        <f t="shared" si="19"/>
        <v>1</v>
      </c>
      <c r="T447" s="150">
        <f t="shared" si="18"/>
        <v>1</v>
      </c>
      <c r="U447" s="37" t="s">
        <v>789</v>
      </c>
      <c r="V447" s="21" t="s">
        <v>789</v>
      </c>
    </row>
    <row r="448" spans="1:22" x14ac:dyDescent="0.3">
      <c r="A448" s="37" t="s">
        <v>579</v>
      </c>
      <c r="B448" s="37" t="s">
        <v>242</v>
      </c>
      <c r="C448" s="37" t="s">
        <v>348</v>
      </c>
      <c r="D448" s="37" t="s">
        <v>768</v>
      </c>
      <c r="E448" s="37">
        <v>54</v>
      </c>
      <c r="F448" s="37" t="s">
        <v>773</v>
      </c>
      <c r="G448" s="37" t="s">
        <v>126</v>
      </c>
      <c r="S448" s="165">
        <f t="shared" si="19"/>
        <v>0</v>
      </c>
      <c r="T448" s="150">
        <f t="shared" si="18"/>
        <v>0</v>
      </c>
      <c r="U448" s="37" t="s">
        <v>789</v>
      </c>
      <c r="V448" s="21" t="s">
        <v>789</v>
      </c>
    </row>
    <row r="449" spans="1:22" x14ac:dyDescent="0.3">
      <c r="A449" s="37" t="s">
        <v>580</v>
      </c>
      <c r="B449" s="37" t="s">
        <v>242</v>
      </c>
      <c r="C449" s="37" t="s">
        <v>348</v>
      </c>
      <c r="D449" s="37" t="s">
        <v>769</v>
      </c>
      <c r="E449" s="37">
        <v>54</v>
      </c>
      <c r="F449" s="37" t="s">
        <v>773</v>
      </c>
      <c r="G449" s="37" t="s">
        <v>126</v>
      </c>
      <c r="S449" s="165">
        <f t="shared" si="19"/>
        <v>0</v>
      </c>
      <c r="T449" s="150">
        <f t="shared" si="18"/>
        <v>0</v>
      </c>
      <c r="U449" s="37" t="s">
        <v>790</v>
      </c>
      <c r="V449" s="21" t="s">
        <v>789</v>
      </c>
    </row>
    <row r="450" spans="1:22" x14ac:dyDescent="0.3">
      <c r="A450" s="37" t="s">
        <v>581</v>
      </c>
      <c r="B450" s="37" t="s">
        <v>243</v>
      </c>
      <c r="C450" s="37" t="s">
        <v>349</v>
      </c>
      <c r="D450" s="37" t="s">
        <v>769</v>
      </c>
      <c r="E450" s="37">
        <v>3</v>
      </c>
      <c r="S450" s="165">
        <f t="shared" si="19"/>
        <v>0</v>
      </c>
      <c r="T450" s="150">
        <f t="shared" si="18"/>
        <v>0</v>
      </c>
    </row>
    <row r="451" spans="1:22" x14ac:dyDescent="0.3">
      <c r="A451" s="37" t="s">
        <v>582</v>
      </c>
      <c r="B451" s="37" t="s">
        <v>243</v>
      </c>
      <c r="C451" s="37" t="s">
        <v>349</v>
      </c>
      <c r="D451" s="37" t="s">
        <v>768</v>
      </c>
      <c r="E451" s="37">
        <v>9</v>
      </c>
      <c r="S451" s="165">
        <f t="shared" si="19"/>
        <v>0</v>
      </c>
      <c r="T451" s="150">
        <f t="shared" si="18"/>
        <v>0</v>
      </c>
    </row>
    <row r="452" spans="1:22" x14ac:dyDescent="0.3">
      <c r="A452" s="37" t="s">
        <v>583</v>
      </c>
      <c r="B452" s="37" t="s">
        <v>244</v>
      </c>
      <c r="C452" s="37" t="s">
        <v>349</v>
      </c>
      <c r="D452" s="37" t="s">
        <v>768</v>
      </c>
      <c r="E452" s="37">
        <v>13</v>
      </c>
      <c r="F452" s="37" t="s">
        <v>772</v>
      </c>
      <c r="G452" s="37" t="s">
        <v>126</v>
      </c>
      <c r="S452" s="165">
        <f t="shared" si="19"/>
        <v>0</v>
      </c>
      <c r="T452" s="150">
        <f t="shared" si="18"/>
        <v>0</v>
      </c>
      <c r="U452" s="37" t="s">
        <v>789</v>
      </c>
      <c r="V452" s="21" t="s">
        <v>789</v>
      </c>
    </row>
    <row r="453" spans="1:22" x14ac:dyDescent="0.3">
      <c r="A453" s="37" t="s">
        <v>584</v>
      </c>
      <c r="B453" s="37" t="s">
        <v>244</v>
      </c>
      <c r="C453" s="37" t="s">
        <v>349</v>
      </c>
      <c r="D453" s="37" t="s">
        <v>769</v>
      </c>
      <c r="E453" s="37">
        <v>18</v>
      </c>
      <c r="F453" s="37" t="s">
        <v>774</v>
      </c>
      <c r="G453" s="37" t="s">
        <v>126</v>
      </c>
      <c r="S453" s="165">
        <f t="shared" si="19"/>
        <v>0</v>
      </c>
      <c r="T453" s="150">
        <f t="shared" si="18"/>
        <v>0</v>
      </c>
      <c r="U453" s="37" t="s">
        <v>790</v>
      </c>
      <c r="V453" s="21" t="s">
        <v>789</v>
      </c>
    </row>
    <row r="454" spans="1:22" x14ac:dyDescent="0.3">
      <c r="A454" s="37" t="s">
        <v>585</v>
      </c>
      <c r="B454" s="37" t="s">
        <v>244</v>
      </c>
      <c r="C454" s="37" t="s">
        <v>349</v>
      </c>
      <c r="D454" s="37" t="s">
        <v>768</v>
      </c>
      <c r="E454" s="37">
        <v>51</v>
      </c>
      <c r="F454" s="37" t="s">
        <v>773</v>
      </c>
      <c r="G454" s="37" t="s">
        <v>126</v>
      </c>
      <c r="S454" s="165">
        <f t="shared" si="19"/>
        <v>0</v>
      </c>
      <c r="T454" s="150">
        <f t="shared" si="18"/>
        <v>0</v>
      </c>
      <c r="U454" s="37" t="s">
        <v>789</v>
      </c>
      <c r="V454" s="21" t="s">
        <v>789</v>
      </c>
    </row>
    <row r="455" spans="1:22" x14ac:dyDescent="0.3">
      <c r="A455" s="37" t="s">
        <v>585</v>
      </c>
      <c r="B455" s="37" t="s">
        <v>244</v>
      </c>
      <c r="C455" s="37" t="s">
        <v>349</v>
      </c>
      <c r="D455" s="37" t="s">
        <v>768</v>
      </c>
      <c r="E455" s="37">
        <v>51</v>
      </c>
      <c r="F455" s="37" t="s">
        <v>773</v>
      </c>
      <c r="G455" s="37" t="s">
        <v>126</v>
      </c>
      <c r="S455" s="165">
        <f t="shared" si="19"/>
        <v>0</v>
      </c>
      <c r="T455" s="150">
        <f t="shared" si="18"/>
        <v>0</v>
      </c>
    </row>
    <row r="456" spans="1:22" x14ac:dyDescent="0.3">
      <c r="A456" s="37" t="s">
        <v>586</v>
      </c>
      <c r="B456" s="37" t="s">
        <v>244</v>
      </c>
      <c r="C456" s="37" t="s">
        <v>349</v>
      </c>
      <c r="D456" s="37" t="s">
        <v>769</v>
      </c>
      <c r="E456" s="37">
        <v>50</v>
      </c>
      <c r="F456" s="37" t="s">
        <v>774</v>
      </c>
      <c r="G456" s="37" t="s">
        <v>125</v>
      </c>
      <c r="S456" s="165">
        <f t="shared" si="19"/>
        <v>0</v>
      </c>
      <c r="T456" s="150">
        <f t="shared" si="18"/>
        <v>0</v>
      </c>
      <c r="U456" s="37" t="s">
        <v>790</v>
      </c>
      <c r="V456" s="21" t="s">
        <v>789</v>
      </c>
    </row>
    <row r="457" spans="1:22" x14ac:dyDescent="0.3">
      <c r="A457" s="37" t="s">
        <v>587</v>
      </c>
      <c r="B457" s="37" t="s">
        <v>245</v>
      </c>
      <c r="C457" s="37" t="s">
        <v>349</v>
      </c>
      <c r="D457" s="37" t="s">
        <v>769</v>
      </c>
      <c r="E457" s="37">
        <v>14</v>
      </c>
      <c r="F457" s="37" t="s">
        <v>772</v>
      </c>
      <c r="S457" s="165">
        <f t="shared" si="19"/>
        <v>0</v>
      </c>
      <c r="T457" s="150">
        <f t="shared" si="18"/>
        <v>0</v>
      </c>
      <c r="U457" s="37" t="s">
        <v>790</v>
      </c>
      <c r="V457" s="21" t="s">
        <v>789</v>
      </c>
    </row>
    <row r="458" spans="1:22" x14ac:dyDescent="0.3">
      <c r="A458" s="37" t="s">
        <v>588</v>
      </c>
      <c r="B458" s="37" t="s">
        <v>245</v>
      </c>
      <c r="C458" s="37" t="s">
        <v>349</v>
      </c>
      <c r="D458" s="37" t="s">
        <v>768</v>
      </c>
      <c r="E458" s="37">
        <v>48</v>
      </c>
      <c r="F458" s="37" t="s">
        <v>773</v>
      </c>
      <c r="G458" s="37" t="s">
        <v>126</v>
      </c>
      <c r="S458" s="165">
        <f t="shared" si="19"/>
        <v>0</v>
      </c>
      <c r="T458" s="150">
        <f t="shared" si="18"/>
        <v>0</v>
      </c>
      <c r="U458" s="37" t="s">
        <v>789</v>
      </c>
      <c r="V458" s="21" t="s">
        <v>789</v>
      </c>
    </row>
    <row r="459" spans="1:22" x14ac:dyDescent="0.3">
      <c r="A459" s="37" t="s">
        <v>589</v>
      </c>
      <c r="B459" s="37" t="s">
        <v>246</v>
      </c>
      <c r="C459" s="37" t="s">
        <v>349</v>
      </c>
      <c r="D459" s="37" t="s">
        <v>768</v>
      </c>
      <c r="E459" s="37">
        <v>44</v>
      </c>
      <c r="F459" s="37" t="s">
        <v>773</v>
      </c>
      <c r="G459" s="37" t="s">
        <v>126</v>
      </c>
      <c r="I459" s="37" t="s">
        <v>779</v>
      </c>
      <c r="R459" s="37" t="s">
        <v>822</v>
      </c>
      <c r="S459" s="165">
        <f t="shared" si="19"/>
        <v>2</v>
      </c>
      <c r="T459" s="150">
        <f t="shared" si="18"/>
        <v>1</v>
      </c>
      <c r="U459" s="37" t="s">
        <v>789</v>
      </c>
      <c r="V459" s="21" t="s">
        <v>789</v>
      </c>
    </row>
    <row r="460" spans="1:22" x14ac:dyDescent="0.3">
      <c r="A460" s="37" t="s">
        <v>590</v>
      </c>
      <c r="B460" s="37" t="s">
        <v>245</v>
      </c>
      <c r="C460" s="37" t="s">
        <v>349</v>
      </c>
      <c r="D460" s="37" t="s">
        <v>768</v>
      </c>
      <c r="E460" s="37">
        <v>21</v>
      </c>
      <c r="F460" s="37" t="s">
        <v>774</v>
      </c>
      <c r="S460" s="165">
        <f t="shared" si="19"/>
        <v>0</v>
      </c>
      <c r="T460" s="150">
        <f t="shared" si="18"/>
        <v>0</v>
      </c>
      <c r="U460" s="37" t="s">
        <v>789</v>
      </c>
    </row>
    <row r="461" spans="1:22" x14ac:dyDescent="0.3">
      <c r="A461" s="37" t="s">
        <v>591</v>
      </c>
      <c r="B461" s="37" t="s">
        <v>246</v>
      </c>
      <c r="C461" s="37" t="s">
        <v>349</v>
      </c>
      <c r="D461" s="37" t="s">
        <v>769</v>
      </c>
      <c r="E461" s="37">
        <v>45</v>
      </c>
      <c r="F461" s="37" t="s">
        <v>773</v>
      </c>
      <c r="G461" s="37" t="s">
        <v>126</v>
      </c>
      <c r="S461" s="165">
        <f t="shared" si="19"/>
        <v>0</v>
      </c>
      <c r="T461" s="150">
        <f t="shared" si="18"/>
        <v>0</v>
      </c>
      <c r="U461" s="37" t="s">
        <v>790</v>
      </c>
      <c r="V461" s="21" t="s">
        <v>789</v>
      </c>
    </row>
    <row r="462" spans="1:22" x14ac:dyDescent="0.3">
      <c r="A462" s="37" t="s">
        <v>592</v>
      </c>
      <c r="B462" s="37" t="s">
        <v>246</v>
      </c>
      <c r="C462" s="37" t="s">
        <v>349</v>
      </c>
      <c r="D462" s="37" t="s">
        <v>768</v>
      </c>
      <c r="E462" s="37">
        <v>8</v>
      </c>
      <c r="S462" s="165">
        <f t="shared" si="19"/>
        <v>0</v>
      </c>
      <c r="T462" s="150">
        <f t="shared" si="18"/>
        <v>0</v>
      </c>
    </row>
    <row r="463" spans="1:22" x14ac:dyDescent="0.3">
      <c r="A463" s="37" t="s">
        <v>593</v>
      </c>
      <c r="B463" s="37" t="s">
        <v>246</v>
      </c>
      <c r="C463" s="37" t="s">
        <v>349</v>
      </c>
      <c r="D463" s="37" t="s">
        <v>768</v>
      </c>
      <c r="E463" s="37">
        <v>8</v>
      </c>
      <c r="S463" s="165">
        <f t="shared" si="19"/>
        <v>0</v>
      </c>
      <c r="T463" s="150">
        <f t="shared" si="18"/>
        <v>0</v>
      </c>
    </row>
    <row r="464" spans="1:22" x14ac:dyDescent="0.3">
      <c r="A464" s="37" t="s">
        <v>594</v>
      </c>
      <c r="B464" s="37" t="s">
        <v>246</v>
      </c>
      <c r="C464" s="37" t="s">
        <v>349</v>
      </c>
      <c r="D464" s="37" t="s">
        <v>769</v>
      </c>
      <c r="E464" s="37">
        <v>11</v>
      </c>
      <c r="S464" s="165">
        <f t="shared" si="19"/>
        <v>0</v>
      </c>
      <c r="T464" s="150">
        <f t="shared" si="18"/>
        <v>0</v>
      </c>
      <c r="U464" s="37" t="s">
        <v>790</v>
      </c>
    </row>
    <row r="465" spans="1:22" x14ac:dyDescent="0.3">
      <c r="A465" s="37" t="s">
        <v>595</v>
      </c>
      <c r="B465" s="37" t="s">
        <v>247</v>
      </c>
      <c r="C465" s="37" t="s">
        <v>349</v>
      </c>
      <c r="D465" s="37" t="s">
        <v>768</v>
      </c>
      <c r="E465" s="37">
        <v>23</v>
      </c>
      <c r="F465" s="37" t="s">
        <v>773</v>
      </c>
      <c r="G465" s="37" t="s">
        <v>125</v>
      </c>
      <c r="S465" s="165">
        <f t="shared" si="19"/>
        <v>0</v>
      </c>
      <c r="T465" s="150">
        <f t="shared" si="18"/>
        <v>0</v>
      </c>
      <c r="U465" s="37" t="s">
        <v>789</v>
      </c>
      <c r="V465" s="21" t="s">
        <v>789</v>
      </c>
    </row>
    <row r="466" spans="1:22" x14ac:dyDescent="0.3">
      <c r="A466" s="37" t="s">
        <v>596</v>
      </c>
      <c r="B466" s="37" t="s">
        <v>247</v>
      </c>
      <c r="C466" s="37" t="s">
        <v>349</v>
      </c>
      <c r="D466" s="37" t="s">
        <v>768</v>
      </c>
      <c r="E466" s="37">
        <v>52</v>
      </c>
      <c r="F466" s="37" t="s">
        <v>773</v>
      </c>
      <c r="G466" s="37" t="s">
        <v>125</v>
      </c>
      <c r="H466" s="37" t="s">
        <v>778</v>
      </c>
      <c r="S466" s="165">
        <f t="shared" si="19"/>
        <v>1</v>
      </c>
      <c r="T466" s="150">
        <f t="shared" si="18"/>
        <v>1</v>
      </c>
      <c r="U466" s="37" t="s">
        <v>789</v>
      </c>
      <c r="V466" s="21" t="s">
        <v>789</v>
      </c>
    </row>
    <row r="467" spans="1:22" x14ac:dyDescent="0.3">
      <c r="A467" s="37" t="s">
        <v>597</v>
      </c>
      <c r="B467" s="37" t="s">
        <v>243</v>
      </c>
      <c r="C467" s="37" t="s">
        <v>349</v>
      </c>
      <c r="D467" s="37" t="s">
        <v>769</v>
      </c>
      <c r="E467" s="37">
        <v>38</v>
      </c>
      <c r="F467" s="37" t="s">
        <v>773</v>
      </c>
      <c r="G467" s="37" t="s">
        <v>126</v>
      </c>
      <c r="S467" s="165">
        <f t="shared" si="19"/>
        <v>0</v>
      </c>
      <c r="T467" s="150">
        <f t="shared" si="18"/>
        <v>0</v>
      </c>
      <c r="U467" s="37" t="s">
        <v>790</v>
      </c>
      <c r="V467" s="21" t="s">
        <v>789</v>
      </c>
    </row>
    <row r="468" spans="1:22" x14ac:dyDescent="0.3">
      <c r="A468" s="37" t="s">
        <v>598</v>
      </c>
      <c r="B468" s="37" t="s">
        <v>243</v>
      </c>
      <c r="C468" s="37" t="s">
        <v>349</v>
      </c>
      <c r="D468" s="37" t="s">
        <v>768</v>
      </c>
      <c r="E468" s="37">
        <v>34</v>
      </c>
      <c r="F468" s="37" t="s">
        <v>774</v>
      </c>
      <c r="G468" s="37" t="s">
        <v>126</v>
      </c>
      <c r="S468" s="165">
        <f t="shared" si="19"/>
        <v>0</v>
      </c>
      <c r="T468" s="150">
        <f t="shared" si="18"/>
        <v>0</v>
      </c>
      <c r="U468" s="37" t="s">
        <v>789</v>
      </c>
      <c r="V468" s="21" t="s">
        <v>789</v>
      </c>
    </row>
    <row r="469" spans="1:22" x14ac:dyDescent="0.3">
      <c r="A469" s="37" t="s">
        <v>599</v>
      </c>
      <c r="B469" s="37" t="s">
        <v>248</v>
      </c>
      <c r="C469" s="37" t="s">
        <v>349</v>
      </c>
      <c r="D469" s="37" t="s">
        <v>769</v>
      </c>
      <c r="E469" s="37">
        <v>17</v>
      </c>
      <c r="F469" s="37" t="s">
        <v>772</v>
      </c>
      <c r="S469" s="165">
        <f t="shared" si="19"/>
        <v>0</v>
      </c>
      <c r="T469" s="150">
        <f t="shared" si="18"/>
        <v>0</v>
      </c>
      <c r="U469" s="37" t="s">
        <v>790</v>
      </c>
      <c r="V469" s="21" t="s">
        <v>789</v>
      </c>
    </row>
    <row r="470" spans="1:22" x14ac:dyDescent="0.3">
      <c r="A470" s="37" t="s">
        <v>600</v>
      </c>
      <c r="B470" s="37" t="s">
        <v>248</v>
      </c>
      <c r="C470" s="37" t="s">
        <v>349</v>
      </c>
      <c r="D470" s="37" t="s">
        <v>768</v>
      </c>
      <c r="E470" s="37">
        <v>47</v>
      </c>
      <c r="F470" s="37" t="s">
        <v>773</v>
      </c>
      <c r="G470" s="37" t="s">
        <v>126</v>
      </c>
      <c r="S470" s="165">
        <f t="shared" si="19"/>
        <v>0</v>
      </c>
      <c r="T470" s="150">
        <f t="shared" si="18"/>
        <v>0</v>
      </c>
      <c r="U470" s="37" t="s">
        <v>789</v>
      </c>
      <c r="V470" s="21" t="s">
        <v>789</v>
      </c>
    </row>
    <row r="471" spans="1:22" x14ac:dyDescent="0.3">
      <c r="A471" s="37" t="s">
        <v>601</v>
      </c>
      <c r="B471" s="37" t="s">
        <v>248</v>
      </c>
      <c r="C471" s="37" t="s">
        <v>349</v>
      </c>
      <c r="D471" s="37" t="s">
        <v>769</v>
      </c>
      <c r="E471" s="37">
        <v>52</v>
      </c>
      <c r="F471" s="37" t="s">
        <v>773</v>
      </c>
      <c r="G471" s="37" t="s">
        <v>126</v>
      </c>
      <c r="S471" s="165">
        <f t="shared" si="19"/>
        <v>0</v>
      </c>
      <c r="T471" s="150">
        <f t="shared" si="18"/>
        <v>0</v>
      </c>
      <c r="U471" s="37" t="s">
        <v>790</v>
      </c>
      <c r="V471" s="21" t="s">
        <v>789</v>
      </c>
    </row>
    <row r="472" spans="1:22" x14ac:dyDescent="0.3">
      <c r="A472" s="37" t="s">
        <v>602</v>
      </c>
      <c r="B472" s="37" t="s">
        <v>249</v>
      </c>
      <c r="C472" s="37" t="s">
        <v>349</v>
      </c>
      <c r="D472" s="37" t="s">
        <v>769</v>
      </c>
      <c r="E472" s="37">
        <v>45</v>
      </c>
      <c r="F472" s="37" t="s">
        <v>773</v>
      </c>
      <c r="G472" s="37" t="s">
        <v>126</v>
      </c>
      <c r="N472" s="37" t="s">
        <v>784</v>
      </c>
      <c r="S472" s="165">
        <f t="shared" si="19"/>
        <v>1</v>
      </c>
      <c r="T472" s="150">
        <f t="shared" si="18"/>
        <v>1</v>
      </c>
      <c r="U472" s="37" t="s">
        <v>790</v>
      </c>
      <c r="V472" s="21" t="s">
        <v>789</v>
      </c>
    </row>
    <row r="473" spans="1:22" x14ac:dyDescent="0.3">
      <c r="A473" s="37" t="s">
        <v>603</v>
      </c>
      <c r="B473" s="37" t="s">
        <v>249</v>
      </c>
      <c r="C473" s="37" t="s">
        <v>349</v>
      </c>
      <c r="D473" s="37" t="s">
        <v>769</v>
      </c>
      <c r="E473" s="37">
        <v>9</v>
      </c>
      <c r="M473" s="37" t="s">
        <v>783</v>
      </c>
      <c r="S473" s="165">
        <f t="shared" si="19"/>
        <v>1</v>
      </c>
      <c r="T473" s="150">
        <f t="shared" si="18"/>
        <v>1</v>
      </c>
      <c r="U473" s="37" t="s">
        <v>790</v>
      </c>
      <c r="V473" s="21" t="s">
        <v>789</v>
      </c>
    </row>
    <row r="474" spans="1:22" x14ac:dyDescent="0.3">
      <c r="A474" s="37" t="s">
        <v>604</v>
      </c>
      <c r="B474" s="37" t="s">
        <v>249</v>
      </c>
      <c r="C474" s="37" t="s">
        <v>349</v>
      </c>
      <c r="D474" s="37" t="s">
        <v>768</v>
      </c>
      <c r="E474" s="37">
        <v>44</v>
      </c>
      <c r="F474" s="37" t="s">
        <v>774</v>
      </c>
      <c r="G474" s="37" t="s">
        <v>126</v>
      </c>
      <c r="M474" s="37" t="s">
        <v>783</v>
      </c>
      <c r="N474" s="37" t="s">
        <v>784</v>
      </c>
      <c r="Q474" s="37" t="s">
        <v>787</v>
      </c>
      <c r="R474" s="37" t="s">
        <v>823</v>
      </c>
      <c r="S474" s="165">
        <f t="shared" si="19"/>
        <v>4</v>
      </c>
      <c r="T474" s="150">
        <f t="shared" si="18"/>
        <v>1</v>
      </c>
      <c r="U474" s="37" t="s">
        <v>789</v>
      </c>
      <c r="V474" s="21" t="s">
        <v>789</v>
      </c>
    </row>
    <row r="475" spans="1:22" x14ac:dyDescent="0.3">
      <c r="A475" s="37" t="s">
        <v>605</v>
      </c>
      <c r="B475" s="37" t="s">
        <v>250</v>
      </c>
      <c r="C475" s="37" t="s">
        <v>349</v>
      </c>
      <c r="D475" s="37" t="s">
        <v>769</v>
      </c>
      <c r="E475" s="37">
        <v>21</v>
      </c>
      <c r="F475" s="37" t="s">
        <v>774</v>
      </c>
      <c r="M475" s="37" t="s">
        <v>783</v>
      </c>
      <c r="S475" s="165">
        <f t="shared" si="19"/>
        <v>1</v>
      </c>
      <c r="T475" s="150">
        <f t="shared" si="18"/>
        <v>1</v>
      </c>
      <c r="U475" s="37" t="s">
        <v>790</v>
      </c>
      <c r="V475" s="21" t="s">
        <v>789</v>
      </c>
    </row>
    <row r="476" spans="1:22" x14ac:dyDescent="0.3">
      <c r="A476" s="37" t="s">
        <v>606</v>
      </c>
      <c r="B476" s="37" t="s">
        <v>250</v>
      </c>
      <c r="C476" s="37" t="s">
        <v>349</v>
      </c>
      <c r="D476" s="37" t="s">
        <v>768</v>
      </c>
      <c r="E476" s="37">
        <v>20</v>
      </c>
      <c r="F476" s="37" t="s">
        <v>773</v>
      </c>
      <c r="G476" s="37" t="s">
        <v>125</v>
      </c>
      <c r="R476" s="37" t="s">
        <v>824</v>
      </c>
      <c r="S476" s="165">
        <f t="shared" si="19"/>
        <v>1</v>
      </c>
      <c r="T476" s="150">
        <f t="shared" si="18"/>
        <v>1</v>
      </c>
      <c r="U476" s="37" t="s">
        <v>789</v>
      </c>
      <c r="V476" s="21" t="s">
        <v>789</v>
      </c>
    </row>
    <row r="477" spans="1:22" x14ac:dyDescent="0.3">
      <c r="A477" s="37" t="s">
        <v>607</v>
      </c>
      <c r="B477" s="37" t="s">
        <v>251</v>
      </c>
      <c r="C477" s="37" t="s">
        <v>349</v>
      </c>
      <c r="D477" s="37" t="s">
        <v>769</v>
      </c>
      <c r="E477" s="37">
        <v>7</v>
      </c>
      <c r="F477" s="37" t="s">
        <v>772</v>
      </c>
      <c r="S477" s="165">
        <f t="shared" si="19"/>
        <v>0</v>
      </c>
      <c r="T477" s="150">
        <f t="shared" si="18"/>
        <v>0</v>
      </c>
    </row>
    <row r="478" spans="1:22" x14ac:dyDescent="0.3">
      <c r="A478" s="37" t="s">
        <v>608</v>
      </c>
      <c r="B478" s="37" t="s">
        <v>251</v>
      </c>
      <c r="C478" s="37" t="s">
        <v>349</v>
      </c>
      <c r="D478" s="37" t="s">
        <v>769</v>
      </c>
      <c r="E478" s="37">
        <v>6</v>
      </c>
      <c r="F478" s="37" t="s">
        <v>772</v>
      </c>
      <c r="S478" s="165">
        <f t="shared" si="19"/>
        <v>0</v>
      </c>
      <c r="T478" s="150">
        <f t="shared" si="18"/>
        <v>0</v>
      </c>
    </row>
    <row r="479" spans="1:22" x14ac:dyDescent="0.3">
      <c r="A479" s="37" t="s">
        <v>609</v>
      </c>
      <c r="B479" s="37" t="s">
        <v>251</v>
      </c>
      <c r="C479" s="37" t="s">
        <v>349</v>
      </c>
      <c r="D479" s="37" t="s">
        <v>769</v>
      </c>
      <c r="E479" s="37">
        <v>43</v>
      </c>
      <c r="F479" s="37" t="s">
        <v>773</v>
      </c>
      <c r="G479" s="37" t="s">
        <v>126</v>
      </c>
      <c r="S479" s="165">
        <f t="shared" si="19"/>
        <v>0</v>
      </c>
      <c r="T479" s="150">
        <f t="shared" si="18"/>
        <v>0</v>
      </c>
      <c r="U479" s="37" t="s">
        <v>790</v>
      </c>
      <c r="V479" s="21" t="s">
        <v>789</v>
      </c>
    </row>
    <row r="480" spans="1:22" x14ac:dyDescent="0.3">
      <c r="A480" s="37" t="s">
        <v>610</v>
      </c>
      <c r="B480" s="37" t="s">
        <v>251</v>
      </c>
      <c r="C480" s="37" t="s">
        <v>349</v>
      </c>
      <c r="D480" s="37" t="s">
        <v>768</v>
      </c>
      <c r="E480" s="37">
        <v>44</v>
      </c>
      <c r="F480" s="37" t="s">
        <v>773</v>
      </c>
      <c r="G480" s="37" t="s">
        <v>126</v>
      </c>
      <c r="S480" s="165">
        <f t="shared" si="19"/>
        <v>0</v>
      </c>
      <c r="T480" s="150">
        <f t="shared" si="18"/>
        <v>0</v>
      </c>
      <c r="U480" s="37" t="s">
        <v>789</v>
      </c>
      <c r="V480" s="21" t="s">
        <v>789</v>
      </c>
    </row>
    <row r="481" spans="1:22" x14ac:dyDescent="0.3">
      <c r="A481" s="37" t="s">
        <v>611</v>
      </c>
      <c r="B481" s="37" t="s">
        <v>252</v>
      </c>
      <c r="C481" s="37" t="s">
        <v>349</v>
      </c>
      <c r="D481" s="37" t="s">
        <v>768</v>
      </c>
      <c r="E481" s="37">
        <v>40</v>
      </c>
      <c r="F481" s="37" t="s">
        <v>773</v>
      </c>
      <c r="G481" s="37" t="s">
        <v>125</v>
      </c>
      <c r="S481" s="165">
        <f t="shared" si="19"/>
        <v>0</v>
      </c>
      <c r="T481" s="150">
        <f t="shared" si="18"/>
        <v>0</v>
      </c>
      <c r="U481" s="37" t="s">
        <v>789</v>
      </c>
      <c r="V481" s="21" t="s">
        <v>789</v>
      </c>
    </row>
    <row r="482" spans="1:22" x14ac:dyDescent="0.3">
      <c r="A482" s="37" t="s">
        <v>612</v>
      </c>
      <c r="B482" s="37" t="s">
        <v>252</v>
      </c>
      <c r="C482" s="37" t="s">
        <v>349</v>
      </c>
      <c r="D482" s="37" t="s">
        <v>769</v>
      </c>
      <c r="E482" s="37">
        <v>39</v>
      </c>
      <c r="F482" s="37" t="s">
        <v>773</v>
      </c>
      <c r="G482" s="37" t="s">
        <v>126</v>
      </c>
      <c r="S482" s="165">
        <f t="shared" si="19"/>
        <v>0</v>
      </c>
      <c r="T482" s="150">
        <f t="shared" si="18"/>
        <v>0</v>
      </c>
      <c r="U482" s="37" t="s">
        <v>790</v>
      </c>
    </row>
    <row r="483" spans="1:22" x14ac:dyDescent="0.3">
      <c r="A483" s="37" t="s">
        <v>613</v>
      </c>
      <c r="B483" s="37" t="s">
        <v>253</v>
      </c>
      <c r="C483" s="37" t="s">
        <v>349</v>
      </c>
      <c r="D483" s="37" t="s">
        <v>769</v>
      </c>
      <c r="E483" s="37">
        <v>22</v>
      </c>
      <c r="F483" s="37" t="s">
        <v>774</v>
      </c>
      <c r="G483" s="37" t="s">
        <v>126</v>
      </c>
      <c r="S483" s="165">
        <f t="shared" si="19"/>
        <v>0</v>
      </c>
      <c r="T483" s="150">
        <f t="shared" si="18"/>
        <v>0</v>
      </c>
      <c r="U483" s="37" t="s">
        <v>790</v>
      </c>
      <c r="V483" s="21" t="s">
        <v>789</v>
      </c>
    </row>
    <row r="484" spans="1:22" x14ac:dyDescent="0.3">
      <c r="A484" s="37" t="s">
        <v>614</v>
      </c>
      <c r="B484" s="37" t="s">
        <v>253</v>
      </c>
      <c r="C484" s="37" t="s">
        <v>349</v>
      </c>
      <c r="D484" s="37" t="s">
        <v>768</v>
      </c>
      <c r="E484" s="37">
        <v>58</v>
      </c>
      <c r="F484" s="37" t="s">
        <v>774</v>
      </c>
      <c r="G484" s="37" t="s">
        <v>125</v>
      </c>
      <c r="S484" s="165">
        <f t="shared" si="19"/>
        <v>0</v>
      </c>
      <c r="T484" s="150">
        <f t="shared" si="18"/>
        <v>0</v>
      </c>
      <c r="U484" s="37" t="s">
        <v>789</v>
      </c>
      <c r="V484" s="21" t="s">
        <v>789</v>
      </c>
    </row>
    <row r="485" spans="1:22" x14ac:dyDescent="0.3">
      <c r="A485" s="37" t="s">
        <v>615</v>
      </c>
      <c r="B485" s="37" t="s">
        <v>253</v>
      </c>
      <c r="C485" s="37" t="s">
        <v>349</v>
      </c>
      <c r="D485" s="37" t="s">
        <v>769</v>
      </c>
      <c r="E485" s="37">
        <v>56</v>
      </c>
      <c r="F485" s="37" t="s">
        <v>774</v>
      </c>
      <c r="G485" s="37" t="s">
        <v>126</v>
      </c>
      <c r="S485" s="165">
        <f t="shared" si="19"/>
        <v>0</v>
      </c>
      <c r="T485" s="150">
        <f t="shared" si="18"/>
        <v>0</v>
      </c>
      <c r="U485" s="37" t="s">
        <v>790</v>
      </c>
      <c r="V485" s="21" t="s">
        <v>789</v>
      </c>
    </row>
    <row r="486" spans="1:22" x14ac:dyDescent="0.3">
      <c r="A486" s="37" t="s">
        <v>616</v>
      </c>
      <c r="B486" s="37" t="s">
        <v>254</v>
      </c>
      <c r="C486" s="37" t="s">
        <v>349</v>
      </c>
      <c r="D486" s="37" t="s">
        <v>768</v>
      </c>
      <c r="E486" s="37">
        <v>52</v>
      </c>
      <c r="F486" s="37" t="s">
        <v>773</v>
      </c>
      <c r="G486" s="37" t="s">
        <v>126</v>
      </c>
      <c r="S486" s="165">
        <f t="shared" si="19"/>
        <v>0</v>
      </c>
      <c r="T486" s="150">
        <f t="shared" ref="T486:T544" si="20">COUNTIF(S486,"&gt;0")</f>
        <v>0</v>
      </c>
      <c r="U486" s="37" t="s">
        <v>789</v>
      </c>
      <c r="V486" s="21" t="s">
        <v>789</v>
      </c>
    </row>
    <row r="487" spans="1:22" x14ac:dyDescent="0.3">
      <c r="A487" s="37" t="s">
        <v>617</v>
      </c>
      <c r="B487" s="37" t="s">
        <v>254</v>
      </c>
      <c r="C487" s="37" t="s">
        <v>349</v>
      </c>
      <c r="D487" s="37" t="s">
        <v>768</v>
      </c>
      <c r="E487" s="37">
        <v>26</v>
      </c>
      <c r="F487" s="37" t="s">
        <v>773</v>
      </c>
      <c r="G487" s="37" t="s">
        <v>125</v>
      </c>
      <c r="S487" s="165">
        <f t="shared" si="19"/>
        <v>0</v>
      </c>
      <c r="T487" s="150">
        <f t="shared" si="20"/>
        <v>0</v>
      </c>
      <c r="U487" s="37" t="s">
        <v>789</v>
      </c>
      <c r="V487" s="21" t="s">
        <v>789</v>
      </c>
    </row>
    <row r="488" spans="1:22" x14ac:dyDescent="0.3">
      <c r="A488" s="37" t="s">
        <v>618</v>
      </c>
      <c r="B488" s="37" t="s">
        <v>254</v>
      </c>
      <c r="C488" s="37" t="s">
        <v>349</v>
      </c>
      <c r="D488" s="37" t="s">
        <v>769</v>
      </c>
      <c r="E488" s="37">
        <v>22</v>
      </c>
      <c r="F488" s="37" t="s">
        <v>774</v>
      </c>
      <c r="G488" s="37" t="s">
        <v>125</v>
      </c>
      <c r="S488" s="165">
        <f t="shared" si="19"/>
        <v>0</v>
      </c>
      <c r="T488" s="150">
        <f t="shared" si="20"/>
        <v>0</v>
      </c>
      <c r="U488" s="37" t="s">
        <v>790</v>
      </c>
      <c r="V488" s="21" t="s">
        <v>789</v>
      </c>
    </row>
    <row r="489" spans="1:22" x14ac:dyDescent="0.3">
      <c r="A489" s="37" t="s">
        <v>619</v>
      </c>
      <c r="B489" s="37" t="s">
        <v>255</v>
      </c>
      <c r="C489" s="37" t="s">
        <v>349</v>
      </c>
      <c r="D489" s="37" t="s">
        <v>768</v>
      </c>
      <c r="E489" s="37">
        <v>7</v>
      </c>
      <c r="F489" s="37" t="s">
        <v>772</v>
      </c>
      <c r="S489" s="165">
        <f t="shared" si="19"/>
        <v>0</v>
      </c>
      <c r="T489" s="150">
        <f t="shared" si="20"/>
        <v>0</v>
      </c>
      <c r="U489" s="37" t="s">
        <v>789</v>
      </c>
      <c r="V489" s="21" t="s">
        <v>789</v>
      </c>
    </row>
    <row r="490" spans="1:22" x14ac:dyDescent="0.3">
      <c r="A490" s="37" t="s">
        <v>620</v>
      </c>
      <c r="B490" s="37" t="s">
        <v>255</v>
      </c>
      <c r="C490" s="37" t="s">
        <v>349</v>
      </c>
      <c r="D490" s="37" t="s">
        <v>769</v>
      </c>
      <c r="E490" s="37">
        <v>42</v>
      </c>
      <c r="F490" s="37" t="s">
        <v>773</v>
      </c>
      <c r="G490" s="37" t="s">
        <v>126</v>
      </c>
      <c r="R490" s="37" t="s">
        <v>825</v>
      </c>
      <c r="S490" s="165">
        <f t="shared" si="19"/>
        <v>1</v>
      </c>
      <c r="T490" s="150">
        <f t="shared" si="20"/>
        <v>1</v>
      </c>
      <c r="U490" s="37" t="s">
        <v>790</v>
      </c>
      <c r="V490" s="21" t="s">
        <v>789</v>
      </c>
    </row>
    <row r="491" spans="1:22" x14ac:dyDescent="0.3">
      <c r="A491" s="37" t="s">
        <v>621</v>
      </c>
      <c r="B491" s="37" t="s">
        <v>255</v>
      </c>
      <c r="C491" s="37" t="s">
        <v>349</v>
      </c>
      <c r="D491" s="37" t="s">
        <v>768</v>
      </c>
      <c r="E491" s="37">
        <v>40</v>
      </c>
      <c r="F491" s="37" t="s">
        <v>773</v>
      </c>
      <c r="G491" s="37" t="s">
        <v>126</v>
      </c>
      <c r="S491" s="165">
        <f t="shared" si="19"/>
        <v>0</v>
      </c>
      <c r="T491" s="150">
        <f t="shared" si="20"/>
        <v>0</v>
      </c>
      <c r="U491" s="37" t="s">
        <v>789</v>
      </c>
    </row>
    <row r="492" spans="1:22" x14ac:dyDescent="0.3">
      <c r="A492" s="37" t="s">
        <v>622</v>
      </c>
      <c r="B492" s="37" t="s">
        <v>256</v>
      </c>
      <c r="C492" s="37" t="s">
        <v>349</v>
      </c>
      <c r="D492" s="37" t="s">
        <v>768</v>
      </c>
      <c r="E492" s="37">
        <v>9</v>
      </c>
      <c r="F492" s="37" t="s">
        <v>772</v>
      </c>
      <c r="L492" s="37" t="s">
        <v>782</v>
      </c>
      <c r="M492" s="37" t="s">
        <v>783</v>
      </c>
      <c r="S492" s="165">
        <f t="shared" si="19"/>
        <v>2</v>
      </c>
      <c r="T492" s="150">
        <f t="shared" si="20"/>
        <v>1</v>
      </c>
      <c r="U492" s="37" t="s">
        <v>789</v>
      </c>
      <c r="V492" s="21" t="s">
        <v>789</v>
      </c>
    </row>
    <row r="493" spans="1:22" x14ac:dyDescent="0.3">
      <c r="A493" s="37" t="s">
        <v>623</v>
      </c>
      <c r="B493" s="37" t="s">
        <v>256</v>
      </c>
      <c r="C493" s="37" t="s">
        <v>349</v>
      </c>
      <c r="D493" s="37" t="s">
        <v>768</v>
      </c>
      <c r="E493" s="37">
        <v>11</v>
      </c>
      <c r="F493" s="37" t="s">
        <v>772</v>
      </c>
      <c r="S493" s="165">
        <f t="shared" si="19"/>
        <v>0</v>
      </c>
      <c r="T493" s="150">
        <f t="shared" si="20"/>
        <v>0</v>
      </c>
      <c r="U493" s="37" t="s">
        <v>789</v>
      </c>
      <c r="V493" s="21" t="s">
        <v>789</v>
      </c>
    </row>
    <row r="494" spans="1:22" x14ac:dyDescent="0.3">
      <c r="A494" s="37" t="s">
        <v>624</v>
      </c>
      <c r="B494" s="37" t="s">
        <v>256</v>
      </c>
      <c r="C494" s="37" t="s">
        <v>349</v>
      </c>
      <c r="D494" s="37" t="s">
        <v>768</v>
      </c>
      <c r="E494" s="37">
        <v>14</v>
      </c>
      <c r="F494" s="37" t="s">
        <v>772</v>
      </c>
      <c r="S494" s="165">
        <f t="shared" ref="S494:S544" si="21">COUNTA(H494:R494)</f>
        <v>0</v>
      </c>
      <c r="T494" s="150">
        <f t="shared" si="20"/>
        <v>0</v>
      </c>
      <c r="U494" s="37" t="s">
        <v>789</v>
      </c>
      <c r="V494" s="21" t="s">
        <v>789</v>
      </c>
    </row>
    <row r="495" spans="1:22" x14ac:dyDescent="0.3">
      <c r="A495" s="37" t="s">
        <v>625</v>
      </c>
      <c r="B495" s="37" t="s">
        <v>256</v>
      </c>
      <c r="C495" s="37" t="s">
        <v>349</v>
      </c>
      <c r="D495" s="37" t="s">
        <v>768</v>
      </c>
      <c r="E495" s="37">
        <v>44</v>
      </c>
      <c r="F495" s="37" t="s">
        <v>773</v>
      </c>
      <c r="S495" s="165">
        <f t="shared" si="21"/>
        <v>0</v>
      </c>
      <c r="T495" s="150">
        <f t="shared" si="20"/>
        <v>0</v>
      </c>
      <c r="U495" s="37" t="s">
        <v>789</v>
      </c>
      <c r="V495" s="21" t="s">
        <v>789</v>
      </c>
    </row>
    <row r="496" spans="1:22" x14ac:dyDescent="0.3">
      <c r="A496" s="37" t="s">
        <v>626</v>
      </c>
      <c r="B496" s="37" t="s">
        <v>256</v>
      </c>
      <c r="C496" s="37" t="s">
        <v>349</v>
      </c>
      <c r="D496" s="37" t="s">
        <v>769</v>
      </c>
      <c r="E496" s="37">
        <v>47</v>
      </c>
      <c r="F496" s="37" t="s">
        <v>773</v>
      </c>
      <c r="G496" s="37" t="s">
        <v>126</v>
      </c>
      <c r="S496" s="165">
        <f t="shared" si="21"/>
        <v>0</v>
      </c>
      <c r="T496" s="150">
        <f t="shared" si="20"/>
        <v>0</v>
      </c>
      <c r="U496" s="37" t="s">
        <v>790</v>
      </c>
      <c r="V496" s="21" t="s">
        <v>789</v>
      </c>
    </row>
    <row r="497" spans="1:22" x14ac:dyDescent="0.3">
      <c r="A497" s="37" t="s">
        <v>627</v>
      </c>
      <c r="B497" s="37" t="s">
        <v>257</v>
      </c>
      <c r="C497" s="37" t="s">
        <v>349</v>
      </c>
      <c r="D497" s="37" t="s">
        <v>769</v>
      </c>
      <c r="E497" s="37">
        <v>21</v>
      </c>
      <c r="F497" s="37" t="s">
        <v>774</v>
      </c>
      <c r="S497" s="165">
        <f t="shared" si="21"/>
        <v>0</v>
      </c>
      <c r="T497" s="150">
        <f t="shared" si="20"/>
        <v>0</v>
      </c>
      <c r="U497" s="37" t="s">
        <v>790</v>
      </c>
      <c r="V497" s="21" t="s">
        <v>789</v>
      </c>
    </row>
    <row r="498" spans="1:22" x14ac:dyDescent="0.3">
      <c r="A498" s="37" t="s">
        <v>628</v>
      </c>
      <c r="B498" s="37" t="s">
        <v>257</v>
      </c>
      <c r="C498" s="37" t="s">
        <v>349</v>
      </c>
      <c r="D498" s="37" t="s">
        <v>768</v>
      </c>
      <c r="E498" s="37">
        <v>60</v>
      </c>
      <c r="F498" s="37" t="s">
        <v>773</v>
      </c>
      <c r="G498" s="37" t="s">
        <v>126</v>
      </c>
      <c r="S498" s="165">
        <f t="shared" si="21"/>
        <v>0</v>
      </c>
      <c r="T498" s="150">
        <f t="shared" si="20"/>
        <v>0</v>
      </c>
      <c r="U498" s="37" t="s">
        <v>789</v>
      </c>
      <c r="V498" s="21" t="s">
        <v>789</v>
      </c>
    </row>
    <row r="499" spans="1:22" x14ac:dyDescent="0.3">
      <c r="A499" s="37" t="s">
        <v>629</v>
      </c>
      <c r="B499" s="37" t="s">
        <v>257</v>
      </c>
      <c r="C499" s="37" t="s">
        <v>349</v>
      </c>
      <c r="D499" s="37" t="s">
        <v>768</v>
      </c>
      <c r="E499" s="37">
        <v>23</v>
      </c>
      <c r="F499" s="37" t="s">
        <v>773</v>
      </c>
      <c r="G499" s="37" t="s">
        <v>125</v>
      </c>
      <c r="S499" s="165">
        <f t="shared" si="21"/>
        <v>0</v>
      </c>
      <c r="T499" s="150">
        <f t="shared" si="20"/>
        <v>0</v>
      </c>
      <c r="U499" s="37" t="s">
        <v>789</v>
      </c>
      <c r="V499" s="21" t="s">
        <v>789</v>
      </c>
    </row>
    <row r="500" spans="1:22" x14ac:dyDescent="0.3">
      <c r="A500" s="37" t="s">
        <v>630</v>
      </c>
      <c r="B500" s="37" t="s">
        <v>257</v>
      </c>
      <c r="C500" s="37" t="s">
        <v>349</v>
      </c>
      <c r="D500" s="37" t="s">
        <v>769</v>
      </c>
      <c r="E500" s="37">
        <v>65</v>
      </c>
      <c r="F500" s="37" t="s">
        <v>774</v>
      </c>
      <c r="G500" s="37" t="s">
        <v>125</v>
      </c>
      <c r="H500" s="37" t="s">
        <v>778</v>
      </c>
      <c r="S500" s="165">
        <f t="shared" si="21"/>
        <v>1</v>
      </c>
      <c r="T500" s="150">
        <f t="shared" si="20"/>
        <v>1</v>
      </c>
      <c r="U500" s="37" t="s">
        <v>790</v>
      </c>
      <c r="V500" s="21" t="s">
        <v>789</v>
      </c>
    </row>
    <row r="501" spans="1:22" x14ac:dyDescent="0.3">
      <c r="A501" s="37" t="s">
        <v>631</v>
      </c>
      <c r="B501" s="37" t="s">
        <v>258</v>
      </c>
      <c r="C501" s="37" t="s">
        <v>349</v>
      </c>
      <c r="D501" s="37" t="s">
        <v>768</v>
      </c>
      <c r="E501" s="37">
        <v>5</v>
      </c>
      <c r="S501" s="165">
        <f t="shared" si="21"/>
        <v>0</v>
      </c>
      <c r="T501" s="150">
        <f t="shared" si="20"/>
        <v>0</v>
      </c>
      <c r="U501" s="37" t="s">
        <v>789</v>
      </c>
      <c r="V501" s="21" t="s">
        <v>789</v>
      </c>
    </row>
    <row r="502" spans="1:22" x14ac:dyDescent="0.3">
      <c r="A502" s="37" t="s">
        <v>632</v>
      </c>
      <c r="B502" s="37" t="s">
        <v>258</v>
      </c>
      <c r="C502" s="37" t="s">
        <v>349</v>
      </c>
      <c r="D502" s="37" t="s">
        <v>769</v>
      </c>
      <c r="E502" s="37">
        <v>7</v>
      </c>
      <c r="S502" s="165">
        <f t="shared" si="21"/>
        <v>0</v>
      </c>
      <c r="T502" s="150">
        <f t="shared" si="20"/>
        <v>0</v>
      </c>
      <c r="U502" s="37" t="s">
        <v>790</v>
      </c>
      <c r="V502" s="21" t="s">
        <v>789</v>
      </c>
    </row>
    <row r="503" spans="1:22" x14ac:dyDescent="0.3">
      <c r="A503" s="37" t="s">
        <v>633</v>
      </c>
      <c r="B503" s="37" t="s">
        <v>258</v>
      </c>
      <c r="C503" s="37" t="s">
        <v>349</v>
      </c>
      <c r="D503" s="37" t="s">
        <v>769</v>
      </c>
      <c r="E503" s="37">
        <v>48</v>
      </c>
      <c r="F503" s="37" t="s">
        <v>773</v>
      </c>
      <c r="G503" s="37" t="s">
        <v>126</v>
      </c>
      <c r="S503" s="165">
        <f t="shared" si="21"/>
        <v>0</v>
      </c>
      <c r="T503" s="150">
        <f t="shared" si="20"/>
        <v>0</v>
      </c>
      <c r="U503" s="37" t="s">
        <v>790</v>
      </c>
      <c r="V503" s="21" t="s">
        <v>789</v>
      </c>
    </row>
    <row r="504" spans="1:22" x14ac:dyDescent="0.3">
      <c r="A504" s="37" t="s">
        <v>634</v>
      </c>
      <c r="B504" s="37" t="s">
        <v>258</v>
      </c>
      <c r="C504" s="37" t="s">
        <v>349</v>
      </c>
      <c r="D504" s="37" t="s">
        <v>768</v>
      </c>
      <c r="E504" s="37">
        <v>43</v>
      </c>
      <c r="F504" s="37" t="s">
        <v>773</v>
      </c>
      <c r="G504" s="37" t="s">
        <v>126</v>
      </c>
      <c r="I504" s="37" t="s">
        <v>779</v>
      </c>
      <c r="M504" s="37" t="s">
        <v>783</v>
      </c>
      <c r="S504" s="165">
        <f t="shared" si="21"/>
        <v>2</v>
      </c>
      <c r="T504" s="150">
        <f t="shared" si="20"/>
        <v>1</v>
      </c>
      <c r="U504" s="37" t="s">
        <v>789</v>
      </c>
      <c r="V504" s="21" t="s">
        <v>789</v>
      </c>
    </row>
    <row r="505" spans="1:22" x14ac:dyDescent="0.3">
      <c r="A505" s="37" t="s">
        <v>635</v>
      </c>
      <c r="B505" s="37" t="s">
        <v>259</v>
      </c>
      <c r="C505" s="37" t="s">
        <v>349</v>
      </c>
      <c r="D505" s="37" t="s">
        <v>769</v>
      </c>
      <c r="E505" s="37">
        <v>10</v>
      </c>
      <c r="F505" s="37" t="s">
        <v>772</v>
      </c>
      <c r="S505" s="165">
        <f t="shared" si="21"/>
        <v>0</v>
      </c>
      <c r="T505" s="150">
        <f t="shared" si="20"/>
        <v>0</v>
      </c>
      <c r="U505" s="37" t="s">
        <v>790</v>
      </c>
      <c r="V505" s="21" t="s">
        <v>789</v>
      </c>
    </row>
    <row r="506" spans="1:22" x14ac:dyDescent="0.3">
      <c r="A506" s="37" t="s">
        <v>636</v>
      </c>
      <c r="B506" s="37" t="s">
        <v>259</v>
      </c>
      <c r="C506" s="37" t="s">
        <v>349</v>
      </c>
      <c r="D506" s="37" t="s">
        <v>768</v>
      </c>
      <c r="E506" s="37">
        <v>43</v>
      </c>
      <c r="F506" s="37" t="s">
        <v>773</v>
      </c>
      <c r="G506" s="37" t="s">
        <v>126</v>
      </c>
      <c r="S506" s="165">
        <f t="shared" si="21"/>
        <v>0</v>
      </c>
      <c r="T506" s="150">
        <f t="shared" si="20"/>
        <v>0</v>
      </c>
      <c r="U506" s="37" t="s">
        <v>789</v>
      </c>
      <c r="V506" s="21" t="s">
        <v>789</v>
      </c>
    </row>
    <row r="507" spans="1:22" x14ac:dyDescent="0.3">
      <c r="A507" s="37" t="s">
        <v>637</v>
      </c>
      <c r="B507" s="37" t="s">
        <v>259</v>
      </c>
      <c r="C507" s="37" t="s">
        <v>349</v>
      </c>
      <c r="D507" s="37" t="s">
        <v>769</v>
      </c>
      <c r="E507" s="37">
        <v>46</v>
      </c>
      <c r="F507" s="37" t="s">
        <v>773</v>
      </c>
      <c r="G507" s="37" t="s">
        <v>126</v>
      </c>
      <c r="J507" s="37" t="s">
        <v>780</v>
      </c>
      <c r="K507" s="37" t="s">
        <v>781</v>
      </c>
      <c r="S507" s="165">
        <f t="shared" si="21"/>
        <v>2</v>
      </c>
      <c r="T507" s="150">
        <f t="shared" si="20"/>
        <v>1</v>
      </c>
      <c r="U507" s="37" t="s">
        <v>790</v>
      </c>
      <c r="V507" s="21" t="s">
        <v>789</v>
      </c>
    </row>
    <row r="508" spans="1:22" x14ac:dyDescent="0.3">
      <c r="A508" s="37" t="s">
        <v>637</v>
      </c>
      <c r="B508" s="37" t="s">
        <v>259</v>
      </c>
      <c r="C508" s="37" t="s">
        <v>349</v>
      </c>
      <c r="D508" s="37" t="s">
        <v>768</v>
      </c>
      <c r="E508" s="37">
        <v>43</v>
      </c>
      <c r="F508" s="37" t="s">
        <v>773</v>
      </c>
      <c r="G508" s="37" t="s">
        <v>126</v>
      </c>
      <c r="S508" s="165">
        <f t="shared" si="21"/>
        <v>0</v>
      </c>
      <c r="T508" s="150">
        <f t="shared" si="20"/>
        <v>0</v>
      </c>
      <c r="U508" s="37" t="s">
        <v>789</v>
      </c>
      <c r="V508" s="21" t="s">
        <v>789</v>
      </c>
    </row>
    <row r="509" spans="1:22" x14ac:dyDescent="0.3">
      <c r="A509" s="37" t="s">
        <v>636</v>
      </c>
      <c r="B509" s="37" t="s">
        <v>259</v>
      </c>
      <c r="C509" s="37" t="s">
        <v>349</v>
      </c>
      <c r="D509" s="37" t="s">
        <v>769</v>
      </c>
      <c r="E509" s="37">
        <v>10</v>
      </c>
      <c r="F509" s="37" t="s">
        <v>772</v>
      </c>
      <c r="S509" s="165">
        <f t="shared" si="21"/>
        <v>0</v>
      </c>
      <c r="T509" s="150">
        <f t="shared" si="20"/>
        <v>0</v>
      </c>
      <c r="U509" s="37" t="s">
        <v>790</v>
      </c>
      <c r="V509" s="21" t="s">
        <v>789</v>
      </c>
    </row>
    <row r="510" spans="1:22" x14ac:dyDescent="0.3">
      <c r="A510" s="37" t="s">
        <v>638</v>
      </c>
      <c r="B510" s="37" t="s">
        <v>260</v>
      </c>
      <c r="C510" s="37" t="s">
        <v>349</v>
      </c>
      <c r="D510" s="37" t="s">
        <v>768</v>
      </c>
      <c r="E510" s="37">
        <v>5</v>
      </c>
      <c r="F510" s="37" t="s">
        <v>772</v>
      </c>
      <c r="S510" s="165">
        <f t="shared" si="21"/>
        <v>0</v>
      </c>
      <c r="T510" s="150">
        <f t="shared" si="20"/>
        <v>0</v>
      </c>
      <c r="U510" s="37" t="s">
        <v>789</v>
      </c>
      <c r="V510" s="21" t="s">
        <v>789</v>
      </c>
    </row>
    <row r="511" spans="1:22" x14ac:dyDescent="0.3">
      <c r="A511" s="37" t="s">
        <v>639</v>
      </c>
      <c r="B511" s="37" t="s">
        <v>260</v>
      </c>
      <c r="C511" s="37" t="s">
        <v>349</v>
      </c>
      <c r="D511" s="37" t="s">
        <v>769</v>
      </c>
      <c r="E511" s="37">
        <v>7</v>
      </c>
      <c r="F511" s="37" t="s">
        <v>772</v>
      </c>
      <c r="S511" s="165">
        <f t="shared" si="21"/>
        <v>0</v>
      </c>
      <c r="T511" s="150">
        <f t="shared" si="20"/>
        <v>0</v>
      </c>
      <c r="U511" s="37" t="s">
        <v>790</v>
      </c>
      <c r="V511" s="21" t="s">
        <v>789</v>
      </c>
    </row>
    <row r="512" spans="1:22" x14ac:dyDescent="0.3">
      <c r="A512" s="37" t="s">
        <v>640</v>
      </c>
      <c r="B512" s="37" t="s">
        <v>260</v>
      </c>
      <c r="C512" s="37" t="s">
        <v>349</v>
      </c>
      <c r="D512" s="37" t="s">
        <v>768</v>
      </c>
      <c r="E512" s="37">
        <v>44</v>
      </c>
      <c r="F512" s="37" t="s">
        <v>773</v>
      </c>
      <c r="G512" s="37" t="s">
        <v>126</v>
      </c>
      <c r="S512" s="165">
        <f t="shared" si="21"/>
        <v>0</v>
      </c>
      <c r="T512" s="150">
        <f t="shared" si="20"/>
        <v>0</v>
      </c>
      <c r="U512" s="37" t="s">
        <v>789</v>
      </c>
      <c r="V512" s="21" t="s">
        <v>789</v>
      </c>
    </row>
    <row r="513" spans="1:22" x14ac:dyDescent="0.3">
      <c r="A513" s="37" t="s">
        <v>641</v>
      </c>
      <c r="B513" s="37" t="s">
        <v>260</v>
      </c>
      <c r="C513" s="37" t="s">
        <v>349</v>
      </c>
      <c r="D513" s="37" t="s">
        <v>769</v>
      </c>
      <c r="E513" s="37">
        <v>52</v>
      </c>
      <c r="F513" s="37" t="s">
        <v>773</v>
      </c>
      <c r="G513" s="37" t="s">
        <v>126</v>
      </c>
      <c r="H513" s="37" t="s">
        <v>778</v>
      </c>
      <c r="S513" s="165">
        <f t="shared" si="21"/>
        <v>1</v>
      </c>
      <c r="T513" s="150">
        <f t="shared" si="20"/>
        <v>1</v>
      </c>
      <c r="U513" s="37" t="s">
        <v>790</v>
      </c>
      <c r="V513" s="21" t="s">
        <v>789</v>
      </c>
    </row>
    <row r="514" spans="1:22" x14ac:dyDescent="0.3">
      <c r="A514" s="37" t="s">
        <v>642</v>
      </c>
      <c r="B514" s="37" t="s">
        <v>261</v>
      </c>
      <c r="C514" s="37" t="s">
        <v>349</v>
      </c>
      <c r="D514" s="37" t="s">
        <v>768</v>
      </c>
      <c r="E514" s="37">
        <v>5</v>
      </c>
      <c r="S514" s="165">
        <f t="shared" si="21"/>
        <v>0</v>
      </c>
      <c r="T514" s="150">
        <f t="shared" si="20"/>
        <v>0</v>
      </c>
      <c r="U514" s="37" t="s">
        <v>789</v>
      </c>
      <c r="V514" s="21" t="s">
        <v>789</v>
      </c>
    </row>
    <row r="515" spans="1:22" x14ac:dyDescent="0.3">
      <c r="A515" s="37" t="s">
        <v>643</v>
      </c>
      <c r="B515" s="37" t="s">
        <v>261</v>
      </c>
      <c r="C515" s="37" t="s">
        <v>349</v>
      </c>
      <c r="D515" s="37" t="s">
        <v>768</v>
      </c>
      <c r="E515" s="37">
        <v>7</v>
      </c>
      <c r="S515" s="165">
        <f t="shared" si="21"/>
        <v>0</v>
      </c>
      <c r="T515" s="150">
        <f t="shared" si="20"/>
        <v>0</v>
      </c>
      <c r="U515" s="37" t="s">
        <v>789</v>
      </c>
      <c r="V515" s="21" t="s">
        <v>789</v>
      </c>
    </row>
    <row r="516" spans="1:22" x14ac:dyDescent="0.3">
      <c r="A516" s="37" t="s">
        <v>644</v>
      </c>
      <c r="B516" s="37" t="s">
        <v>261</v>
      </c>
      <c r="C516" s="37" t="s">
        <v>349</v>
      </c>
      <c r="D516" s="37" t="s">
        <v>769</v>
      </c>
      <c r="E516" s="37">
        <v>8</v>
      </c>
      <c r="S516" s="165">
        <f t="shared" si="21"/>
        <v>0</v>
      </c>
      <c r="T516" s="150">
        <f t="shared" si="20"/>
        <v>0</v>
      </c>
      <c r="U516" s="37" t="s">
        <v>790</v>
      </c>
      <c r="V516" s="21" t="s">
        <v>789</v>
      </c>
    </row>
    <row r="517" spans="1:22" x14ac:dyDescent="0.3">
      <c r="A517" s="37" t="s">
        <v>645</v>
      </c>
      <c r="B517" s="37" t="s">
        <v>261</v>
      </c>
      <c r="C517" s="37" t="s">
        <v>349</v>
      </c>
      <c r="D517" s="37" t="s">
        <v>768</v>
      </c>
      <c r="E517" s="37">
        <v>39</v>
      </c>
      <c r="F517" s="37" t="s">
        <v>773</v>
      </c>
      <c r="G517" s="37" t="s">
        <v>127</v>
      </c>
      <c r="S517" s="165">
        <f t="shared" si="21"/>
        <v>0</v>
      </c>
      <c r="T517" s="150">
        <f t="shared" si="20"/>
        <v>0</v>
      </c>
      <c r="U517" s="37" t="s">
        <v>789</v>
      </c>
      <c r="V517" s="21" t="s">
        <v>789</v>
      </c>
    </row>
    <row r="518" spans="1:22" x14ac:dyDescent="0.3">
      <c r="A518" s="37" t="s">
        <v>646</v>
      </c>
      <c r="B518" s="37" t="s">
        <v>261</v>
      </c>
      <c r="C518" s="37" t="s">
        <v>349</v>
      </c>
      <c r="D518" s="37" t="s">
        <v>769</v>
      </c>
      <c r="E518" s="37">
        <v>41</v>
      </c>
      <c r="F518" s="37" t="s">
        <v>773</v>
      </c>
      <c r="G518" s="37" t="s">
        <v>127</v>
      </c>
      <c r="S518" s="165">
        <f t="shared" si="21"/>
        <v>0</v>
      </c>
      <c r="T518" s="150">
        <f t="shared" si="20"/>
        <v>0</v>
      </c>
      <c r="U518" s="37" t="s">
        <v>790</v>
      </c>
      <c r="V518" s="21" t="s">
        <v>789</v>
      </c>
    </row>
    <row r="519" spans="1:22" x14ac:dyDescent="0.3">
      <c r="A519" s="37" t="s">
        <v>647</v>
      </c>
      <c r="B519" s="37" t="s">
        <v>262</v>
      </c>
      <c r="C519" s="37" t="s">
        <v>349</v>
      </c>
      <c r="D519" s="37" t="s">
        <v>768</v>
      </c>
      <c r="E519" s="37">
        <v>6</v>
      </c>
      <c r="S519" s="165">
        <f t="shared" si="21"/>
        <v>0</v>
      </c>
      <c r="T519" s="150">
        <f t="shared" si="20"/>
        <v>0</v>
      </c>
      <c r="U519" s="37" t="s">
        <v>789</v>
      </c>
      <c r="V519" s="21" t="s">
        <v>789</v>
      </c>
    </row>
    <row r="520" spans="1:22" x14ac:dyDescent="0.3">
      <c r="A520" s="37" t="s">
        <v>648</v>
      </c>
      <c r="B520" s="37" t="s">
        <v>262</v>
      </c>
      <c r="C520" s="37" t="s">
        <v>349</v>
      </c>
      <c r="D520" s="37" t="s">
        <v>769</v>
      </c>
      <c r="E520" s="37">
        <v>8</v>
      </c>
      <c r="S520" s="165">
        <f t="shared" si="21"/>
        <v>0</v>
      </c>
      <c r="T520" s="150">
        <f t="shared" si="20"/>
        <v>0</v>
      </c>
      <c r="U520" s="37" t="s">
        <v>789</v>
      </c>
      <c r="V520" s="21" t="s">
        <v>789</v>
      </c>
    </row>
    <row r="521" spans="1:22" x14ac:dyDescent="0.3">
      <c r="A521" s="37" t="s">
        <v>649</v>
      </c>
      <c r="B521" s="37" t="s">
        <v>262</v>
      </c>
      <c r="C521" s="37" t="s">
        <v>349</v>
      </c>
      <c r="D521" s="37" t="s">
        <v>768</v>
      </c>
      <c r="E521" s="37">
        <v>40</v>
      </c>
      <c r="F521" s="37" t="s">
        <v>774</v>
      </c>
      <c r="G521" s="37" t="s">
        <v>126</v>
      </c>
      <c r="M521" s="37" t="s">
        <v>783</v>
      </c>
      <c r="R521" s="37" t="s">
        <v>826</v>
      </c>
      <c r="S521" s="165">
        <f t="shared" si="21"/>
        <v>2</v>
      </c>
      <c r="T521" s="150">
        <f t="shared" si="20"/>
        <v>1</v>
      </c>
      <c r="U521" s="37" t="s">
        <v>789</v>
      </c>
      <c r="V521" s="21" t="s">
        <v>789</v>
      </c>
    </row>
    <row r="522" spans="1:22" x14ac:dyDescent="0.3">
      <c r="A522" s="37" t="s">
        <v>650</v>
      </c>
      <c r="B522" s="37" t="s">
        <v>262</v>
      </c>
      <c r="C522" s="37" t="s">
        <v>349</v>
      </c>
      <c r="D522" s="37" t="s">
        <v>769</v>
      </c>
      <c r="E522" s="37">
        <v>48</v>
      </c>
      <c r="F522" s="37" t="s">
        <v>774</v>
      </c>
      <c r="G522" s="37" t="s">
        <v>126</v>
      </c>
      <c r="M522" s="37" t="s">
        <v>783</v>
      </c>
      <c r="S522" s="165">
        <f t="shared" si="21"/>
        <v>1</v>
      </c>
      <c r="T522" s="150">
        <f t="shared" si="20"/>
        <v>1</v>
      </c>
      <c r="U522" s="37" t="s">
        <v>789</v>
      </c>
      <c r="V522" s="21" t="s">
        <v>789</v>
      </c>
    </row>
    <row r="523" spans="1:22" x14ac:dyDescent="0.3">
      <c r="A523" s="37" t="s">
        <v>651</v>
      </c>
      <c r="B523" s="37" t="s">
        <v>263</v>
      </c>
      <c r="C523" s="37" t="s">
        <v>349</v>
      </c>
      <c r="D523" s="37" t="s">
        <v>768</v>
      </c>
      <c r="E523" s="37">
        <v>53</v>
      </c>
      <c r="F523" s="37" t="s">
        <v>773</v>
      </c>
      <c r="G523" s="37" t="s">
        <v>126</v>
      </c>
      <c r="S523" s="165">
        <f t="shared" si="21"/>
        <v>0</v>
      </c>
      <c r="T523" s="150">
        <f t="shared" si="20"/>
        <v>0</v>
      </c>
      <c r="U523" s="37" t="s">
        <v>789</v>
      </c>
      <c r="V523" s="21" t="s">
        <v>789</v>
      </c>
    </row>
    <row r="524" spans="1:22" x14ac:dyDescent="0.3">
      <c r="A524" s="37" t="s">
        <v>652</v>
      </c>
      <c r="B524" s="37" t="s">
        <v>263</v>
      </c>
      <c r="C524" s="37" t="s">
        <v>349</v>
      </c>
      <c r="D524" s="37" t="s">
        <v>769</v>
      </c>
      <c r="E524" s="37">
        <v>25</v>
      </c>
      <c r="F524" s="37" t="s">
        <v>774</v>
      </c>
      <c r="G524" s="37" t="s">
        <v>125</v>
      </c>
      <c r="S524" s="165">
        <f t="shared" si="21"/>
        <v>0</v>
      </c>
      <c r="T524" s="150">
        <f t="shared" si="20"/>
        <v>0</v>
      </c>
      <c r="U524" s="37" t="s">
        <v>790</v>
      </c>
      <c r="V524" s="21" t="s">
        <v>789</v>
      </c>
    </row>
    <row r="525" spans="1:22" x14ac:dyDescent="0.3">
      <c r="A525" s="37" t="s">
        <v>653</v>
      </c>
      <c r="B525" s="37" t="s">
        <v>263</v>
      </c>
      <c r="C525" s="37" t="s">
        <v>349</v>
      </c>
      <c r="D525" s="37" t="s">
        <v>768</v>
      </c>
      <c r="E525" s="37">
        <v>23</v>
      </c>
      <c r="F525" s="37" t="s">
        <v>774</v>
      </c>
      <c r="G525" s="37" t="s">
        <v>125</v>
      </c>
      <c r="S525" s="165">
        <f t="shared" si="21"/>
        <v>0</v>
      </c>
      <c r="T525" s="150">
        <f t="shared" si="20"/>
        <v>0</v>
      </c>
      <c r="U525" s="37" t="s">
        <v>789</v>
      </c>
      <c r="V525" s="21" t="s">
        <v>789</v>
      </c>
    </row>
    <row r="526" spans="1:22" x14ac:dyDescent="0.3">
      <c r="A526" s="37" t="s">
        <v>654</v>
      </c>
      <c r="B526" s="37" t="s">
        <v>263</v>
      </c>
      <c r="C526" s="37" t="s">
        <v>349</v>
      </c>
      <c r="D526" s="37" t="s">
        <v>769</v>
      </c>
      <c r="E526" s="37">
        <v>53</v>
      </c>
      <c r="F526" s="37" t="s">
        <v>773</v>
      </c>
      <c r="G526" s="37" t="s">
        <v>126</v>
      </c>
      <c r="S526" s="165">
        <f t="shared" si="21"/>
        <v>0</v>
      </c>
      <c r="T526" s="150">
        <f t="shared" si="20"/>
        <v>0</v>
      </c>
      <c r="U526" s="37" t="s">
        <v>790</v>
      </c>
      <c r="V526" s="21" t="s">
        <v>789</v>
      </c>
    </row>
    <row r="527" spans="1:22" x14ac:dyDescent="0.3">
      <c r="A527" s="37" t="s">
        <v>655</v>
      </c>
      <c r="B527" s="37" t="s">
        <v>263</v>
      </c>
      <c r="C527" s="37" t="s">
        <v>349</v>
      </c>
      <c r="D527" s="37" t="s">
        <v>768</v>
      </c>
      <c r="E527" s="37">
        <v>22</v>
      </c>
      <c r="F527" s="37" t="s">
        <v>774</v>
      </c>
      <c r="G527" s="37" t="s">
        <v>126</v>
      </c>
      <c r="N527" s="37" t="s">
        <v>784</v>
      </c>
      <c r="S527" s="165">
        <f t="shared" si="21"/>
        <v>1</v>
      </c>
      <c r="T527" s="150">
        <f t="shared" si="20"/>
        <v>1</v>
      </c>
      <c r="U527" s="37" t="s">
        <v>789</v>
      </c>
      <c r="V527" s="21" t="s">
        <v>789</v>
      </c>
    </row>
    <row r="528" spans="1:22" x14ac:dyDescent="0.3">
      <c r="A528" s="37" t="s">
        <v>656</v>
      </c>
      <c r="B528" s="37" t="s">
        <v>264</v>
      </c>
      <c r="C528" s="37" t="s">
        <v>349</v>
      </c>
      <c r="D528" s="37" t="s">
        <v>768</v>
      </c>
      <c r="E528" s="37">
        <v>41</v>
      </c>
      <c r="F528" s="37" t="s">
        <v>773</v>
      </c>
      <c r="G528" s="37" t="s">
        <v>125</v>
      </c>
      <c r="L528" s="37" t="s">
        <v>782</v>
      </c>
      <c r="S528" s="165">
        <f t="shared" si="21"/>
        <v>1</v>
      </c>
      <c r="T528" s="150">
        <f t="shared" si="20"/>
        <v>1</v>
      </c>
      <c r="U528" s="37" t="s">
        <v>789</v>
      </c>
      <c r="V528" s="21" t="s">
        <v>789</v>
      </c>
    </row>
    <row r="529" spans="1:23" x14ac:dyDescent="0.3">
      <c r="A529" s="37" t="s">
        <v>657</v>
      </c>
      <c r="B529" s="37" t="s">
        <v>264</v>
      </c>
      <c r="C529" s="37" t="s">
        <v>349</v>
      </c>
      <c r="D529" s="37" t="s">
        <v>768</v>
      </c>
      <c r="E529" s="37">
        <v>8</v>
      </c>
      <c r="F529" s="37" t="s">
        <v>772</v>
      </c>
      <c r="G529" s="37" t="s">
        <v>126</v>
      </c>
      <c r="S529" s="165">
        <f t="shared" si="21"/>
        <v>0</v>
      </c>
      <c r="T529" s="150">
        <f t="shared" si="20"/>
        <v>0</v>
      </c>
      <c r="U529" s="37" t="s">
        <v>789</v>
      </c>
      <c r="V529" s="21" t="s">
        <v>789</v>
      </c>
    </row>
    <row r="530" spans="1:23" x14ac:dyDescent="0.3">
      <c r="A530" s="37" t="s">
        <v>658</v>
      </c>
      <c r="B530" s="37" t="s">
        <v>264</v>
      </c>
      <c r="C530" s="37" t="s">
        <v>349</v>
      </c>
      <c r="D530" s="37" t="s">
        <v>769</v>
      </c>
      <c r="E530" s="37">
        <v>42</v>
      </c>
      <c r="F530" s="37" t="s">
        <v>773</v>
      </c>
      <c r="G530" s="37" t="s">
        <v>125</v>
      </c>
      <c r="R530" s="37" t="s">
        <v>827</v>
      </c>
      <c r="S530" s="165">
        <f t="shared" si="21"/>
        <v>1</v>
      </c>
      <c r="T530" s="150">
        <f t="shared" si="20"/>
        <v>1</v>
      </c>
      <c r="U530" s="37" t="s">
        <v>790</v>
      </c>
      <c r="V530" s="21" t="s">
        <v>789</v>
      </c>
    </row>
    <row r="531" spans="1:23" x14ac:dyDescent="0.3">
      <c r="A531" s="37" t="s">
        <v>659</v>
      </c>
      <c r="B531" s="37" t="s">
        <v>264</v>
      </c>
      <c r="C531" s="37" t="s">
        <v>349</v>
      </c>
      <c r="D531" s="37" t="s">
        <v>769</v>
      </c>
      <c r="E531" s="37">
        <v>10</v>
      </c>
      <c r="F531" s="37" t="s">
        <v>772</v>
      </c>
      <c r="G531" s="37" t="s">
        <v>126</v>
      </c>
      <c r="L531" s="37" t="s">
        <v>782</v>
      </c>
      <c r="M531" s="37" t="s">
        <v>783</v>
      </c>
      <c r="N531" s="37" t="s">
        <v>784</v>
      </c>
      <c r="S531" s="165">
        <f t="shared" si="21"/>
        <v>3</v>
      </c>
      <c r="T531" s="150">
        <f t="shared" si="20"/>
        <v>1</v>
      </c>
      <c r="U531" s="37" t="s">
        <v>790</v>
      </c>
      <c r="V531" s="21" t="s">
        <v>789</v>
      </c>
    </row>
    <row r="532" spans="1:23" x14ac:dyDescent="0.3">
      <c r="A532" s="37" t="s">
        <v>660</v>
      </c>
      <c r="B532" s="37" t="s">
        <v>265</v>
      </c>
      <c r="C532" s="37" t="s">
        <v>349</v>
      </c>
      <c r="D532" s="37" t="s">
        <v>769</v>
      </c>
      <c r="E532" s="37">
        <v>33</v>
      </c>
      <c r="F532" s="37" t="s">
        <v>773</v>
      </c>
      <c r="G532" s="37" t="s">
        <v>127</v>
      </c>
      <c r="S532" s="165">
        <f t="shared" si="21"/>
        <v>0</v>
      </c>
      <c r="T532" s="150">
        <f t="shared" si="20"/>
        <v>0</v>
      </c>
      <c r="U532" s="37" t="s">
        <v>790</v>
      </c>
      <c r="V532" s="21" t="s">
        <v>789</v>
      </c>
    </row>
    <row r="533" spans="1:23" x14ac:dyDescent="0.3">
      <c r="A533" s="37" t="s">
        <v>661</v>
      </c>
      <c r="B533" s="37" t="s">
        <v>266</v>
      </c>
      <c r="C533" s="37" t="s">
        <v>349</v>
      </c>
      <c r="D533" s="37" t="s">
        <v>768</v>
      </c>
      <c r="E533" s="37">
        <v>11</v>
      </c>
      <c r="F533" s="37" t="s">
        <v>772</v>
      </c>
      <c r="G533" s="37" t="s">
        <v>126</v>
      </c>
      <c r="S533" s="165">
        <f t="shared" si="21"/>
        <v>0</v>
      </c>
      <c r="T533" s="150">
        <f t="shared" si="20"/>
        <v>0</v>
      </c>
      <c r="U533" s="37" t="s">
        <v>789</v>
      </c>
      <c r="V533" s="21" t="s">
        <v>789</v>
      </c>
    </row>
    <row r="534" spans="1:23" x14ac:dyDescent="0.3">
      <c r="A534" s="37" t="s">
        <v>662</v>
      </c>
      <c r="B534" s="37" t="s">
        <v>266</v>
      </c>
      <c r="C534" s="37" t="s">
        <v>349</v>
      </c>
      <c r="D534" s="37" t="s">
        <v>768</v>
      </c>
      <c r="E534" s="37">
        <v>43</v>
      </c>
      <c r="F534" s="37" t="s">
        <v>773</v>
      </c>
      <c r="G534" s="37" t="s">
        <v>126</v>
      </c>
      <c r="S534" s="165">
        <f t="shared" si="21"/>
        <v>0</v>
      </c>
      <c r="T534" s="150">
        <f t="shared" si="20"/>
        <v>0</v>
      </c>
      <c r="U534" s="37" t="s">
        <v>789</v>
      </c>
      <c r="V534" s="21" t="s">
        <v>789</v>
      </c>
    </row>
    <row r="535" spans="1:23" x14ac:dyDescent="0.3">
      <c r="A535" s="37" t="s">
        <v>663</v>
      </c>
      <c r="B535" s="37" t="s">
        <v>267</v>
      </c>
      <c r="C535" s="37" t="s">
        <v>349</v>
      </c>
      <c r="D535" s="37" t="s">
        <v>769</v>
      </c>
      <c r="E535" s="37">
        <v>38</v>
      </c>
      <c r="F535" s="37" t="s">
        <v>773</v>
      </c>
      <c r="G535" s="37" t="s">
        <v>126</v>
      </c>
      <c r="S535" s="165">
        <f t="shared" si="21"/>
        <v>0</v>
      </c>
      <c r="T535" s="150">
        <f t="shared" si="20"/>
        <v>0</v>
      </c>
      <c r="U535" s="37" t="s">
        <v>790</v>
      </c>
    </row>
    <row r="536" spans="1:23" x14ac:dyDescent="0.3">
      <c r="A536" s="37" t="s">
        <v>664</v>
      </c>
      <c r="B536" s="37" t="s">
        <v>267</v>
      </c>
      <c r="C536" s="37" t="s">
        <v>349</v>
      </c>
      <c r="D536" s="37" t="s">
        <v>768</v>
      </c>
      <c r="E536" s="37">
        <v>34</v>
      </c>
      <c r="F536" s="37" t="s">
        <v>773</v>
      </c>
      <c r="G536" s="37" t="s">
        <v>126</v>
      </c>
      <c r="M536" s="37" t="s">
        <v>783</v>
      </c>
      <c r="S536" s="165">
        <f t="shared" si="21"/>
        <v>1</v>
      </c>
      <c r="T536" s="150">
        <f t="shared" si="20"/>
        <v>1</v>
      </c>
      <c r="U536" s="37" t="s">
        <v>789</v>
      </c>
      <c r="V536" s="21" t="s">
        <v>789</v>
      </c>
    </row>
    <row r="537" spans="1:23" x14ac:dyDescent="0.3">
      <c r="A537" s="37" t="s">
        <v>759</v>
      </c>
      <c r="B537" s="37" t="s">
        <v>340</v>
      </c>
      <c r="C537" s="37" t="s">
        <v>349</v>
      </c>
      <c r="D537" s="37" t="s">
        <v>769</v>
      </c>
      <c r="E537" s="37">
        <v>10</v>
      </c>
      <c r="F537" s="37" t="s">
        <v>772</v>
      </c>
      <c r="S537" s="165">
        <f t="shared" si="21"/>
        <v>0</v>
      </c>
      <c r="T537" s="150">
        <f t="shared" si="20"/>
        <v>0</v>
      </c>
      <c r="U537" s="37" t="s">
        <v>790</v>
      </c>
      <c r="V537" s="21" t="s">
        <v>789</v>
      </c>
    </row>
    <row r="538" spans="1:23" x14ac:dyDescent="0.3">
      <c r="A538" s="37" t="s">
        <v>760</v>
      </c>
      <c r="B538" s="37" t="s">
        <v>340</v>
      </c>
      <c r="C538" s="37" t="s">
        <v>349</v>
      </c>
      <c r="D538" s="37" t="s">
        <v>768</v>
      </c>
      <c r="E538" s="37">
        <v>43</v>
      </c>
      <c r="F538" s="37" t="s">
        <v>773</v>
      </c>
      <c r="G538" s="37" t="s">
        <v>126</v>
      </c>
      <c r="S538" s="165">
        <f t="shared" si="21"/>
        <v>0</v>
      </c>
      <c r="T538" s="150">
        <f t="shared" si="20"/>
        <v>0</v>
      </c>
      <c r="U538" s="37" t="s">
        <v>789</v>
      </c>
      <c r="V538" s="21" t="s">
        <v>789</v>
      </c>
    </row>
    <row r="539" spans="1:23" x14ac:dyDescent="0.3">
      <c r="A539" s="37" t="s">
        <v>761</v>
      </c>
      <c r="B539" s="37" t="s">
        <v>340</v>
      </c>
      <c r="C539" s="37" t="s">
        <v>349</v>
      </c>
      <c r="D539" s="37" t="s">
        <v>769</v>
      </c>
      <c r="E539" s="37">
        <v>45</v>
      </c>
      <c r="F539" s="37" t="s">
        <v>773</v>
      </c>
      <c r="G539" s="37" t="s">
        <v>125</v>
      </c>
      <c r="J539" s="37" t="s">
        <v>780</v>
      </c>
      <c r="K539" s="37" t="s">
        <v>781</v>
      </c>
      <c r="S539" s="165">
        <f t="shared" si="21"/>
        <v>2</v>
      </c>
      <c r="T539" s="150">
        <f t="shared" si="20"/>
        <v>1</v>
      </c>
      <c r="U539" s="37" t="s">
        <v>790</v>
      </c>
      <c r="V539" s="21" t="s">
        <v>789</v>
      </c>
    </row>
    <row r="540" spans="1:23" x14ac:dyDescent="0.3">
      <c r="A540" s="37" t="s">
        <v>762</v>
      </c>
      <c r="B540" s="37" t="s">
        <v>341</v>
      </c>
      <c r="C540" s="37" t="s">
        <v>349</v>
      </c>
      <c r="D540" s="37" t="s">
        <v>768</v>
      </c>
      <c r="E540" s="37">
        <v>40</v>
      </c>
      <c r="F540" s="37" t="s">
        <v>773</v>
      </c>
      <c r="G540" s="37" t="s">
        <v>126</v>
      </c>
      <c r="Q540" s="37" t="s">
        <v>787</v>
      </c>
      <c r="S540" s="165">
        <f t="shared" si="21"/>
        <v>1</v>
      </c>
      <c r="T540" s="150">
        <f t="shared" si="20"/>
        <v>1</v>
      </c>
      <c r="U540" s="37" t="s">
        <v>789</v>
      </c>
      <c r="V540" s="21" t="s">
        <v>789</v>
      </c>
    </row>
    <row r="541" spans="1:23" x14ac:dyDescent="0.3">
      <c r="A541" s="37" t="s">
        <v>763</v>
      </c>
      <c r="B541" s="37" t="s">
        <v>341</v>
      </c>
      <c r="C541" s="37" t="s">
        <v>349</v>
      </c>
      <c r="D541" s="37" t="s">
        <v>769</v>
      </c>
      <c r="E541" s="37">
        <v>39</v>
      </c>
      <c r="F541" s="37" t="s">
        <v>773</v>
      </c>
      <c r="G541" s="37" t="s">
        <v>126</v>
      </c>
      <c r="Q541" s="37" t="s">
        <v>787</v>
      </c>
      <c r="S541" s="165">
        <f t="shared" si="21"/>
        <v>1</v>
      </c>
      <c r="T541" s="150">
        <f t="shared" si="20"/>
        <v>1</v>
      </c>
      <c r="U541" s="37" t="s">
        <v>790</v>
      </c>
      <c r="V541" s="21" t="s">
        <v>789</v>
      </c>
    </row>
    <row r="542" spans="1:23" x14ac:dyDescent="0.3">
      <c r="A542" s="37" t="s">
        <v>764</v>
      </c>
      <c r="B542" s="37" t="s">
        <v>342</v>
      </c>
      <c r="C542" s="37" t="s">
        <v>349</v>
      </c>
      <c r="D542" s="37" t="s">
        <v>768</v>
      </c>
      <c r="E542" s="37">
        <v>11</v>
      </c>
      <c r="S542" s="165">
        <f t="shared" si="21"/>
        <v>0</v>
      </c>
      <c r="T542" s="150">
        <f t="shared" si="20"/>
        <v>0</v>
      </c>
      <c r="U542" s="37" t="s">
        <v>789</v>
      </c>
    </row>
    <row r="543" spans="1:23" x14ac:dyDescent="0.3">
      <c r="A543" s="37" t="s">
        <v>765</v>
      </c>
      <c r="B543" s="37" t="s">
        <v>342</v>
      </c>
      <c r="C543" s="37" t="s">
        <v>349</v>
      </c>
      <c r="D543" s="37" t="s">
        <v>768</v>
      </c>
      <c r="E543" s="37">
        <v>43</v>
      </c>
      <c r="F543" s="37" t="s">
        <v>773</v>
      </c>
      <c r="G543" s="37" t="s">
        <v>126</v>
      </c>
      <c r="S543" s="165">
        <f t="shared" si="21"/>
        <v>0</v>
      </c>
      <c r="T543" s="150">
        <f t="shared" si="20"/>
        <v>0</v>
      </c>
      <c r="U543" s="37" t="s">
        <v>789</v>
      </c>
    </row>
    <row r="544" spans="1:23" ht="15" thickBot="1" x14ac:dyDescent="0.35">
      <c r="A544" s="166" t="s">
        <v>766</v>
      </c>
      <c r="B544" s="166" t="s">
        <v>343</v>
      </c>
      <c r="C544" s="166" t="s">
        <v>349</v>
      </c>
      <c r="D544" s="166" t="s">
        <v>769</v>
      </c>
      <c r="E544" s="166">
        <v>33</v>
      </c>
      <c r="F544" s="166" t="s">
        <v>773</v>
      </c>
      <c r="G544" s="166" t="s">
        <v>127</v>
      </c>
      <c r="H544" s="166"/>
      <c r="I544" s="166"/>
      <c r="J544" s="166"/>
      <c r="K544" s="166"/>
      <c r="L544" s="166"/>
      <c r="M544" s="166"/>
      <c r="N544" s="166"/>
      <c r="O544" s="166"/>
      <c r="P544" s="166"/>
      <c r="Q544" s="166"/>
      <c r="R544" s="166"/>
      <c r="S544" s="165">
        <f t="shared" si="21"/>
        <v>0</v>
      </c>
      <c r="T544" s="150">
        <f t="shared" si="20"/>
        <v>0</v>
      </c>
      <c r="U544" s="166" t="s">
        <v>790</v>
      </c>
      <c r="V544" s="19" t="s">
        <v>789</v>
      </c>
      <c r="W544" s="19"/>
    </row>
    <row r="545" spans="1:23" x14ac:dyDescent="0.3">
      <c r="A545" s="37">
        <f>COUNTA(A4:A544)</f>
        <v>541</v>
      </c>
      <c r="B545" s="37">
        <f t="shared" ref="B545:V545" si="22">COUNTA(B4:B544)</f>
        <v>541</v>
      </c>
      <c r="C545" s="37">
        <f t="shared" si="22"/>
        <v>541</v>
      </c>
      <c r="D545" s="37">
        <f t="shared" si="22"/>
        <v>511</v>
      </c>
      <c r="E545" s="37">
        <f t="shared" si="22"/>
        <v>507</v>
      </c>
      <c r="F545" s="37">
        <f t="shared" si="22"/>
        <v>488</v>
      </c>
      <c r="G545" s="37">
        <f t="shared" si="22"/>
        <v>391</v>
      </c>
      <c r="H545" s="37">
        <f>COUNTA($H$4:$H$544)</f>
        <v>32</v>
      </c>
      <c r="I545" s="37">
        <f>COUNTA($I$4:$I$544)</f>
        <v>25</v>
      </c>
      <c r="J545" s="37">
        <f>COUNTA($J$4:$J$544)</f>
        <v>3</v>
      </c>
      <c r="K545" s="37">
        <f>COUNTA($K$4:$K$544)</f>
        <v>9</v>
      </c>
      <c r="L545" s="37">
        <f>COUNTA($L$4:$L$544)</f>
        <v>33</v>
      </c>
      <c r="M545" s="37">
        <f>COUNTA($M$4:$M$544)</f>
        <v>105</v>
      </c>
      <c r="N545" s="37">
        <f>COUNTA($N$4:$N$544)</f>
        <v>51</v>
      </c>
      <c r="O545" s="37">
        <f>COUNTA($O$4:$O$544)</f>
        <v>2</v>
      </c>
      <c r="P545" s="37">
        <f>COUNTA($P$4:$P$544)</f>
        <v>5</v>
      </c>
      <c r="Q545" s="37">
        <f>COUNTA($Q$4:$Q$544)</f>
        <v>5</v>
      </c>
      <c r="R545" s="37">
        <f>COUNTA($R$4:$R$544)</f>
        <v>45</v>
      </c>
      <c r="S545" s="163">
        <f>SUM($S$4:$S$544)</f>
        <v>315</v>
      </c>
      <c r="T545" s="163">
        <f>SUM($T$4:$T$544)</f>
        <v>194</v>
      </c>
      <c r="U545" s="37">
        <f t="shared" si="22"/>
        <v>440</v>
      </c>
      <c r="V545" s="21">
        <f t="shared" si="22"/>
        <v>425</v>
      </c>
      <c r="W545" s="21">
        <f>COUNTA(W4:W544)</f>
        <v>18</v>
      </c>
    </row>
  </sheetData>
  <sortState ref="A3:X543">
    <sortCondition ref="C3:C543"/>
  </sortState>
  <mergeCells count="1">
    <mergeCell ref="S3:T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5"/>
  <sheetViews>
    <sheetView workbookViewId="0">
      <selection activeCell="G3" sqref="G3"/>
    </sheetView>
  </sheetViews>
  <sheetFormatPr defaultRowHeight="14.4" x14ac:dyDescent="0.3"/>
  <cols>
    <col min="1" max="1" width="13.33203125" customWidth="1"/>
    <col min="2" max="2" width="14.33203125" customWidth="1"/>
    <col min="3" max="3" width="40.88671875" bestFit="1" customWidth="1"/>
    <col min="7" max="7" width="15.21875" customWidth="1"/>
  </cols>
  <sheetData>
    <row r="1" spans="1:9" s="21" customFormat="1" x14ac:dyDescent="0.3">
      <c r="A1" s="20" t="s">
        <v>1221</v>
      </c>
    </row>
    <row r="2" spans="1:9" x14ac:dyDescent="0.3">
      <c r="A2" s="200" t="s">
        <v>128</v>
      </c>
      <c r="B2" s="200" t="s">
        <v>344</v>
      </c>
      <c r="C2" s="200" t="s">
        <v>123</v>
      </c>
    </row>
    <row r="3" spans="1:9" x14ac:dyDescent="0.3">
      <c r="A3" s="200" t="s">
        <v>129</v>
      </c>
      <c r="B3" s="200" t="s">
        <v>124</v>
      </c>
      <c r="C3" s="200" t="s">
        <v>124</v>
      </c>
      <c r="G3" s="20" t="s">
        <v>1222</v>
      </c>
    </row>
    <row r="4" spans="1:9" x14ac:dyDescent="0.3">
      <c r="A4" t="s">
        <v>268</v>
      </c>
      <c r="B4" t="s">
        <v>350</v>
      </c>
      <c r="G4" s="20" t="s">
        <v>835</v>
      </c>
    </row>
    <row r="5" spans="1:9" x14ac:dyDescent="0.3">
      <c r="A5" t="s">
        <v>269</v>
      </c>
      <c r="B5" t="s">
        <v>350</v>
      </c>
      <c r="C5" t="s">
        <v>126</v>
      </c>
      <c r="G5" s="20" t="s">
        <v>836</v>
      </c>
      <c r="H5" s="8" t="s">
        <v>52</v>
      </c>
      <c r="I5" s="8" t="s">
        <v>837</v>
      </c>
    </row>
    <row r="6" spans="1:9" x14ac:dyDescent="0.3">
      <c r="A6" t="s">
        <v>270</v>
      </c>
      <c r="B6" t="s">
        <v>350</v>
      </c>
      <c r="C6" t="s">
        <v>125</v>
      </c>
      <c r="G6" t="s">
        <v>125</v>
      </c>
      <c r="H6" s="8">
        <f>COUNTIF($C$4:$C$275, G6)</f>
        <v>41</v>
      </c>
      <c r="I6" s="146">
        <f>H6/$H$9</f>
        <v>0.1774891774891775</v>
      </c>
    </row>
    <row r="7" spans="1:9" x14ac:dyDescent="0.3">
      <c r="A7" t="s">
        <v>271</v>
      </c>
      <c r="B7" t="s">
        <v>350</v>
      </c>
      <c r="C7" t="s">
        <v>126</v>
      </c>
      <c r="G7" t="s">
        <v>126</v>
      </c>
      <c r="H7" s="8">
        <f>COUNTIF($C$4:$C$275, G7)</f>
        <v>122</v>
      </c>
      <c r="I7" s="146">
        <f>H7/$H$9</f>
        <v>0.52813852813852813</v>
      </c>
    </row>
    <row r="8" spans="1:9" ht="15" thickBot="1" x14ac:dyDescent="0.35">
      <c r="A8" t="s">
        <v>272</v>
      </c>
      <c r="B8" t="s">
        <v>350</v>
      </c>
      <c r="G8" s="19" t="s">
        <v>127</v>
      </c>
      <c r="H8" s="201">
        <f>COUNTIF($C$4:$C$275, G8)</f>
        <v>68</v>
      </c>
      <c r="I8" s="147">
        <f>H8/$H$9</f>
        <v>0.2943722943722944</v>
      </c>
    </row>
    <row r="9" spans="1:9" x14ac:dyDescent="0.3">
      <c r="A9" t="s">
        <v>273</v>
      </c>
      <c r="B9" t="s">
        <v>350</v>
      </c>
      <c r="C9" t="s">
        <v>125</v>
      </c>
      <c r="H9" s="8">
        <f>SUM(H6:H8)</f>
        <v>231</v>
      </c>
      <c r="I9" s="148">
        <f>SUM(I6:I8)</f>
        <v>1</v>
      </c>
    </row>
    <row r="10" spans="1:9" x14ac:dyDescent="0.3">
      <c r="A10" t="s">
        <v>274</v>
      </c>
      <c r="B10" t="s">
        <v>350</v>
      </c>
      <c r="H10" s="8"/>
      <c r="I10" s="8"/>
    </row>
    <row r="11" spans="1:9" x14ac:dyDescent="0.3">
      <c r="A11" t="s">
        <v>275</v>
      </c>
      <c r="B11" t="s">
        <v>350</v>
      </c>
      <c r="C11" t="s">
        <v>126</v>
      </c>
      <c r="G11" s="20" t="s">
        <v>345</v>
      </c>
      <c r="H11" s="8"/>
      <c r="I11" s="149" t="s">
        <v>837</v>
      </c>
    </row>
    <row r="12" spans="1:9" x14ac:dyDescent="0.3">
      <c r="A12" t="s">
        <v>276</v>
      </c>
      <c r="B12" t="s">
        <v>350</v>
      </c>
      <c r="G12" t="s">
        <v>125</v>
      </c>
      <c r="H12" s="8">
        <f>COUNTIF($C$104:$C$151, G12)</f>
        <v>6</v>
      </c>
      <c r="I12" s="146">
        <f>H12/$H$15</f>
        <v>0.1276595744680851</v>
      </c>
    </row>
    <row r="13" spans="1:9" x14ac:dyDescent="0.3">
      <c r="A13" t="s">
        <v>277</v>
      </c>
      <c r="B13" t="s">
        <v>350</v>
      </c>
      <c r="G13" t="s">
        <v>126</v>
      </c>
      <c r="H13" s="8">
        <f t="shared" ref="H13:H14" si="0">COUNTIF($C$104:$C$151, G13)</f>
        <v>28</v>
      </c>
      <c r="I13" s="146">
        <f>H13/$H$15</f>
        <v>0.5957446808510638</v>
      </c>
    </row>
    <row r="14" spans="1:9" ht="15" thickBot="1" x14ac:dyDescent="0.35">
      <c r="A14" t="s">
        <v>278</v>
      </c>
      <c r="B14" t="s">
        <v>350</v>
      </c>
      <c r="G14" s="19" t="s">
        <v>127</v>
      </c>
      <c r="H14" s="201">
        <f t="shared" si="0"/>
        <v>13</v>
      </c>
      <c r="I14" s="147">
        <f>H14/$H$15</f>
        <v>0.27659574468085107</v>
      </c>
    </row>
    <row r="15" spans="1:9" x14ac:dyDescent="0.3">
      <c r="A15" t="s">
        <v>279</v>
      </c>
      <c r="B15" t="s">
        <v>350</v>
      </c>
      <c r="C15" t="s">
        <v>126</v>
      </c>
      <c r="H15" s="8">
        <f>SUM(H12:H14)</f>
        <v>47</v>
      </c>
      <c r="I15" s="148">
        <f>SUM(I12:I14)</f>
        <v>1</v>
      </c>
    </row>
    <row r="16" spans="1:9" x14ac:dyDescent="0.3">
      <c r="A16" t="s">
        <v>280</v>
      </c>
      <c r="B16" t="s">
        <v>350</v>
      </c>
    </row>
    <row r="17" spans="1:3" x14ac:dyDescent="0.3">
      <c r="A17" t="s">
        <v>281</v>
      </c>
      <c r="B17" t="s">
        <v>350</v>
      </c>
    </row>
    <row r="18" spans="1:3" x14ac:dyDescent="0.3">
      <c r="A18" t="s">
        <v>282</v>
      </c>
      <c r="B18" t="s">
        <v>350</v>
      </c>
    </row>
    <row r="19" spans="1:3" x14ac:dyDescent="0.3">
      <c r="A19" t="s">
        <v>283</v>
      </c>
      <c r="B19" t="s">
        <v>350</v>
      </c>
    </row>
    <row r="20" spans="1:3" x14ac:dyDescent="0.3">
      <c r="A20" t="s">
        <v>284</v>
      </c>
      <c r="B20" t="s">
        <v>350</v>
      </c>
    </row>
    <row r="21" spans="1:3" x14ac:dyDescent="0.3">
      <c r="A21" t="s">
        <v>285</v>
      </c>
      <c r="B21" t="s">
        <v>350</v>
      </c>
    </row>
    <row r="22" spans="1:3" x14ac:dyDescent="0.3">
      <c r="A22" t="s">
        <v>286</v>
      </c>
      <c r="B22" t="s">
        <v>350</v>
      </c>
      <c r="C22" t="s">
        <v>125</v>
      </c>
    </row>
    <row r="23" spans="1:3" x14ac:dyDescent="0.3">
      <c r="A23" t="s">
        <v>287</v>
      </c>
      <c r="B23" t="s">
        <v>350</v>
      </c>
      <c r="C23" t="s">
        <v>125</v>
      </c>
    </row>
    <row r="24" spans="1:3" x14ac:dyDescent="0.3">
      <c r="A24" t="s">
        <v>288</v>
      </c>
      <c r="B24" t="s">
        <v>350</v>
      </c>
    </row>
    <row r="25" spans="1:3" x14ac:dyDescent="0.3">
      <c r="A25" t="s">
        <v>289</v>
      </c>
      <c r="B25" t="s">
        <v>350</v>
      </c>
      <c r="C25" t="s">
        <v>126</v>
      </c>
    </row>
    <row r="26" spans="1:3" x14ac:dyDescent="0.3">
      <c r="A26" t="s">
        <v>290</v>
      </c>
      <c r="B26" t="s">
        <v>350</v>
      </c>
    </row>
    <row r="27" spans="1:3" x14ac:dyDescent="0.3">
      <c r="A27" t="s">
        <v>291</v>
      </c>
      <c r="B27" t="s">
        <v>350</v>
      </c>
    </row>
    <row r="28" spans="1:3" x14ac:dyDescent="0.3">
      <c r="A28" t="s">
        <v>292</v>
      </c>
      <c r="B28" t="s">
        <v>350</v>
      </c>
    </row>
    <row r="29" spans="1:3" x14ac:dyDescent="0.3">
      <c r="A29" t="s">
        <v>293</v>
      </c>
      <c r="B29" t="s">
        <v>350</v>
      </c>
    </row>
    <row r="30" spans="1:3" x14ac:dyDescent="0.3">
      <c r="A30" t="s">
        <v>294</v>
      </c>
      <c r="B30" t="s">
        <v>350</v>
      </c>
    </row>
    <row r="31" spans="1:3" x14ac:dyDescent="0.3">
      <c r="A31" t="s">
        <v>295</v>
      </c>
      <c r="B31" t="s">
        <v>350</v>
      </c>
    </row>
    <row r="32" spans="1:3" x14ac:dyDescent="0.3">
      <c r="A32" t="s">
        <v>296</v>
      </c>
      <c r="B32" t="s">
        <v>350</v>
      </c>
    </row>
    <row r="33" spans="1:3" x14ac:dyDescent="0.3">
      <c r="A33" t="s">
        <v>297</v>
      </c>
      <c r="B33" t="s">
        <v>350</v>
      </c>
    </row>
    <row r="34" spans="1:3" x14ac:dyDescent="0.3">
      <c r="A34" t="s">
        <v>298</v>
      </c>
      <c r="B34" t="s">
        <v>350</v>
      </c>
      <c r="C34" t="s">
        <v>125</v>
      </c>
    </row>
    <row r="35" spans="1:3" x14ac:dyDescent="0.3">
      <c r="A35" t="s">
        <v>299</v>
      </c>
      <c r="B35" t="s">
        <v>350</v>
      </c>
    </row>
    <row r="36" spans="1:3" x14ac:dyDescent="0.3">
      <c r="A36" t="s">
        <v>300</v>
      </c>
      <c r="B36" t="s">
        <v>350</v>
      </c>
    </row>
    <row r="37" spans="1:3" x14ac:dyDescent="0.3">
      <c r="A37" t="s">
        <v>301</v>
      </c>
      <c r="B37" t="s">
        <v>350</v>
      </c>
    </row>
    <row r="38" spans="1:3" x14ac:dyDescent="0.3">
      <c r="A38" t="s">
        <v>302</v>
      </c>
      <c r="B38" t="s">
        <v>350</v>
      </c>
    </row>
    <row r="39" spans="1:3" x14ac:dyDescent="0.3">
      <c r="A39" t="s">
        <v>303</v>
      </c>
      <c r="B39" t="s">
        <v>350</v>
      </c>
      <c r="C39" t="s">
        <v>127</v>
      </c>
    </row>
    <row r="40" spans="1:3" x14ac:dyDescent="0.3">
      <c r="A40" t="s">
        <v>304</v>
      </c>
      <c r="B40" t="s">
        <v>350</v>
      </c>
      <c r="C40" t="s">
        <v>125</v>
      </c>
    </row>
    <row r="41" spans="1:3" x14ac:dyDescent="0.3">
      <c r="A41" t="s">
        <v>305</v>
      </c>
      <c r="B41" t="s">
        <v>350</v>
      </c>
      <c r="C41" t="s">
        <v>126</v>
      </c>
    </row>
    <row r="42" spans="1:3" x14ac:dyDescent="0.3">
      <c r="A42" t="s">
        <v>306</v>
      </c>
      <c r="B42" t="s">
        <v>350</v>
      </c>
      <c r="C42" t="s">
        <v>125</v>
      </c>
    </row>
    <row r="43" spans="1:3" x14ac:dyDescent="0.3">
      <c r="A43" t="s">
        <v>307</v>
      </c>
      <c r="B43" t="s">
        <v>350</v>
      </c>
      <c r="C43" t="s">
        <v>125</v>
      </c>
    </row>
    <row r="44" spans="1:3" x14ac:dyDescent="0.3">
      <c r="A44" t="s">
        <v>308</v>
      </c>
      <c r="B44" t="s">
        <v>350</v>
      </c>
      <c r="C44" t="s">
        <v>126</v>
      </c>
    </row>
    <row r="45" spans="1:3" x14ac:dyDescent="0.3">
      <c r="A45" t="s">
        <v>309</v>
      </c>
      <c r="B45" t="s">
        <v>350</v>
      </c>
      <c r="C45" t="s">
        <v>127</v>
      </c>
    </row>
    <row r="46" spans="1:3" x14ac:dyDescent="0.3">
      <c r="A46" t="s">
        <v>310</v>
      </c>
      <c r="B46" t="s">
        <v>350</v>
      </c>
      <c r="C46" t="s">
        <v>126</v>
      </c>
    </row>
    <row r="47" spans="1:3" x14ac:dyDescent="0.3">
      <c r="A47" t="s">
        <v>311</v>
      </c>
      <c r="B47" t="s">
        <v>350</v>
      </c>
      <c r="C47" t="s">
        <v>126</v>
      </c>
    </row>
    <row r="48" spans="1:3" x14ac:dyDescent="0.3">
      <c r="A48" t="s">
        <v>312</v>
      </c>
      <c r="B48" t="s">
        <v>350</v>
      </c>
      <c r="C48" t="s">
        <v>126</v>
      </c>
    </row>
    <row r="49" spans="1:3" x14ac:dyDescent="0.3">
      <c r="A49" t="s">
        <v>313</v>
      </c>
      <c r="B49" t="s">
        <v>350</v>
      </c>
      <c r="C49" t="s">
        <v>126</v>
      </c>
    </row>
    <row r="50" spans="1:3" x14ac:dyDescent="0.3">
      <c r="A50" t="s">
        <v>314</v>
      </c>
      <c r="B50" t="s">
        <v>350</v>
      </c>
      <c r="C50" t="s">
        <v>127</v>
      </c>
    </row>
    <row r="51" spans="1:3" x14ac:dyDescent="0.3">
      <c r="A51" t="s">
        <v>315</v>
      </c>
      <c r="B51" t="s">
        <v>350</v>
      </c>
      <c r="C51" t="s">
        <v>126</v>
      </c>
    </row>
    <row r="52" spans="1:3" x14ac:dyDescent="0.3">
      <c r="A52" t="s">
        <v>316</v>
      </c>
      <c r="B52" t="s">
        <v>350</v>
      </c>
      <c r="C52" t="s">
        <v>126</v>
      </c>
    </row>
    <row r="53" spans="1:3" x14ac:dyDescent="0.3">
      <c r="A53" t="s">
        <v>317</v>
      </c>
      <c r="B53" t="s">
        <v>350</v>
      </c>
      <c r="C53" t="s">
        <v>126</v>
      </c>
    </row>
    <row r="54" spans="1:3" x14ac:dyDescent="0.3">
      <c r="A54" t="s">
        <v>318</v>
      </c>
      <c r="B54" t="s">
        <v>350</v>
      </c>
      <c r="C54" t="s">
        <v>126</v>
      </c>
    </row>
    <row r="55" spans="1:3" x14ac:dyDescent="0.3">
      <c r="A55" t="s">
        <v>319</v>
      </c>
      <c r="B55" t="s">
        <v>350</v>
      </c>
      <c r="C55" t="s">
        <v>126</v>
      </c>
    </row>
    <row r="56" spans="1:3" x14ac:dyDescent="0.3">
      <c r="A56" t="s">
        <v>320</v>
      </c>
      <c r="B56" t="s">
        <v>350</v>
      </c>
      <c r="C56" t="s">
        <v>125</v>
      </c>
    </row>
    <row r="57" spans="1:3" x14ac:dyDescent="0.3">
      <c r="A57" t="s">
        <v>321</v>
      </c>
      <c r="B57" t="s">
        <v>350</v>
      </c>
      <c r="C57" t="s">
        <v>125</v>
      </c>
    </row>
    <row r="58" spans="1:3" x14ac:dyDescent="0.3">
      <c r="A58" t="s">
        <v>322</v>
      </c>
      <c r="B58" t="s">
        <v>350</v>
      </c>
      <c r="C58" t="s">
        <v>125</v>
      </c>
    </row>
    <row r="59" spans="1:3" x14ac:dyDescent="0.3">
      <c r="A59" t="s">
        <v>323</v>
      </c>
      <c r="B59" t="s">
        <v>350</v>
      </c>
      <c r="C59" t="s">
        <v>125</v>
      </c>
    </row>
    <row r="60" spans="1:3" x14ac:dyDescent="0.3">
      <c r="A60" t="s">
        <v>324</v>
      </c>
      <c r="B60" t="s">
        <v>350</v>
      </c>
      <c r="C60" t="s">
        <v>126</v>
      </c>
    </row>
    <row r="61" spans="1:3" x14ac:dyDescent="0.3">
      <c r="A61" t="s">
        <v>325</v>
      </c>
      <c r="B61" t="s">
        <v>350</v>
      </c>
      <c r="C61" t="s">
        <v>126</v>
      </c>
    </row>
    <row r="62" spans="1:3" x14ac:dyDescent="0.3">
      <c r="A62" t="s">
        <v>326</v>
      </c>
      <c r="B62" t="s">
        <v>350</v>
      </c>
      <c r="C62" t="s">
        <v>126</v>
      </c>
    </row>
    <row r="63" spans="1:3" x14ac:dyDescent="0.3">
      <c r="A63" t="s">
        <v>327</v>
      </c>
      <c r="B63" t="s">
        <v>350</v>
      </c>
      <c r="C63" t="s">
        <v>125</v>
      </c>
    </row>
    <row r="64" spans="1:3" x14ac:dyDescent="0.3">
      <c r="A64" t="s">
        <v>328</v>
      </c>
      <c r="B64" t="s">
        <v>350</v>
      </c>
      <c r="C64" t="s">
        <v>125</v>
      </c>
    </row>
    <row r="65" spans="1:3" x14ac:dyDescent="0.3">
      <c r="A65" t="s">
        <v>329</v>
      </c>
      <c r="B65" t="s">
        <v>350</v>
      </c>
      <c r="C65" t="s">
        <v>125</v>
      </c>
    </row>
    <row r="66" spans="1:3" x14ac:dyDescent="0.3">
      <c r="A66" t="s">
        <v>330</v>
      </c>
      <c r="B66" t="s">
        <v>350</v>
      </c>
      <c r="C66" t="s">
        <v>126</v>
      </c>
    </row>
    <row r="67" spans="1:3" x14ac:dyDescent="0.3">
      <c r="A67" t="s">
        <v>331</v>
      </c>
      <c r="B67" t="s">
        <v>350</v>
      </c>
      <c r="C67" t="s">
        <v>126</v>
      </c>
    </row>
    <row r="68" spans="1:3" x14ac:dyDescent="0.3">
      <c r="A68" t="s">
        <v>332</v>
      </c>
      <c r="B68" t="s">
        <v>350</v>
      </c>
      <c r="C68" t="s">
        <v>126</v>
      </c>
    </row>
    <row r="69" spans="1:3" x14ac:dyDescent="0.3">
      <c r="A69" t="s">
        <v>333</v>
      </c>
      <c r="B69" t="s">
        <v>350</v>
      </c>
      <c r="C69" t="s">
        <v>126</v>
      </c>
    </row>
    <row r="70" spans="1:3" x14ac:dyDescent="0.3">
      <c r="A70" t="s">
        <v>334</v>
      </c>
      <c r="B70" t="s">
        <v>350</v>
      </c>
      <c r="C70" t="s">
        <v>125</v>
      </c>
    </row>
    <row r="71" spans="1:3" x14ac:dyDescent="0.3">
      <c r="A71" t="s">
        <v>335</v>
      </c>
      <c r="B71" t="s">
        <v>350</v>
      </c>
      <c r="C71" t="s">
        <v>127</v>
      </c>
    </row>
    <row r="72" spans="1:3" x14ac:dyDescent="0.3">
      <c r="A72" t="s">
        <v>336</v>
      </c>
      <c r="B72" t="s">
        <v>350</v>
      </c>
      <c r="C72" t="s">
        <v>126</v>
      </c>
    </row>
    <row r="73" spans="1:3" x14ac:dyDescent="0.3">
      <c r="A73" t="s">
        <v>337</v>
      </c>
      <c r="B73" t="s">
        <v>350</v>
      </c>
      <c r="C73" t="s">
        <v>126</v>
      </c>
    </row>
    <row r="74" spans="1:3" x14ac:dyDescent="0.3">
      <c r="A74" t="s">
        <v>338</v>
      </c>
      <c r="B74" t="s">
        <v>350</v>
      </c>
      <c r="C74" t="s">
        <v>126</v>
      </c>
    </row>
    <row r="75" spans="1:3" x14ac:dyDescent="0.3">
      <c r="A75" t="s">
        <v>339</v>
      </c>
      <c r="B75" t="s">
        <v>350</v>
      </c>
      <c r="C75" t="s">
        <v>127</v>
      </c>
    </row>
    <row r="76" spans="1:3" x14ac:dyDescent="0.3">
      <c r="A76" t="s">
        <v>143</v>
      </c>
      <c r="B76" t="s">
        <v>346</v>
      </c>
      <c r="C76" t="s">
        <v>127</v>
      </c>
    </row>
    <row r="77" spans="1:3" x14ac:dyDescent="0.3">
      <c r="A77" t="s">
        <v>144</v>
      </c>
      <c r="B77" t="s">
        <v>346</v>
      </c>
      <c r="C77" t="s">
        <v>126</v>
      </c>
    </row>
    <row r="78" spans="1:3" x14ac:dyDescent="0.3">
      <c r="A78" t="s">
        <v>147</v>
      </c>
      <c r="B78" t="s">
        <v>346</v>
      </c>
      <c r="C78" t="s">
        <v>125</v>
      </c>
    </row>
    <row r="79" spans="1:3" x14ac:dyDescent="0.3">
      <c r="A79" t="s">
        <v>151</v>
      </c>
      <c r="B79" t="s">
        <v>346</v>
      </c>
      <c r="C79" t="s">
        <v>126</v>
      </c>
    </row>
    <row r="80" spans="1:3" x14ac:dyDescent="0.3">
      <c r="A80" t="s">
        <v>153</v>
      </c>
      <c r="B80" t="s">
        <v>346</v>
      </c>
      <c r="C80" t="s">
        <v>127</v>
      </c>
    </row>
    <row r="81" spans="1:3" x14ac:dyDescent="0.3">
      <c r="A81" t="s">
        <v>154</v>
      </c>
      <c r="B81" t="s">
        <v>346</v>
      </c>
      <c r="C81" t="s">
        <v>127</v>
      </c>
    </row>
    <row r="82" spans="1:3" x14ac:dyDescent="0.3">
      <c r="A82" t="s">
        <v>155</v>
      </c>
      <c r="B82" t="s">
        <v>346</v>
      </c>
      <c r="C82" t="s">
        <v>126</v>
      </c>
    </row>
    <row r="83" spans="1:3" x14ac:dyDescent="0.3">
      <c r="A83" t="s">
        <v>156</v>
      </c>
      <c r="B83" t="s">
        <v>346</v>
      </c>
      <c r="C83" t="s">
        <v>126</v>
      </c>
    </row>
    <row r="84" spans="1:3" x14ac:dyDescent="0.3">
      <c r="A84" t="s">
        <v>160</v>
      </c>
      <c r="B84" t="s">
        <v>346</v>
      </c>
      <c r="C84" t="s">
        <v>127</v>
      </c>
    </row>
    <row r="85" spans="1:3" x14ac:dyDescent="0.3">
      <c r="A85" t="s">
        <v>163</v>
      </c>
      <c r="B85" t="s">
        <v>346</v>
      </c>
      <c r="C85" t="s">
        <v>126</v>
      </c>
    </row>
    <row r="86" spans="1:3" x14ac:dyDescent="0.3">
      <c r="A86" t="s">
        <v>164</v>
      </c>
      <c r="B86" t="s">
        <v>346</v>
      </c>
    </row>
    <row r="87" spans="1:3" x14ac:dyDescent="0.3">
      <c r="A87" t="s">
        <v>165</v>
      </c>
      <c r="B87" t="s">
        <v>346</v>
      </c>
      <c r="C87" t="s">
        <v>127</v>
      </c>
    </row>
    <row r="88" spans="1:3" x14ac:dyDescent="0.3">
      <c r="A88" t="s">
        <v>175</v>
      </c>
      <c r="B88" t="s">
        <v>346</v>
      </c>
    </row>
    <row r="89" spans="1:3" x14ac:dyDescent="0.3">
      <c r="A89" t="s">
        <v>176</v>
      </c>
      <c r="B89" t="s">
        <v>346</v>
      </c>
      <c r="C89" t="s">
        <v>127</v>
      </c>
    </row>
    <row r="90" spans="1:3" x14ac:dyDescent="0.3">
      <c r="A90" t="s">
        <v>177</v>
      </c>
      <c r="B90" t="s">
        <v>346</v>
      </c>
      <c r="C90" t="s">
        <v>127</v>
      </c>
    </row>
    <row r="91" spans="1:3" x14ac:dyDescent="0.3">
      <c r="A91" t="s">
        <v>178</v>
      </c>
      <c r="B91" t="s">
        <v>346</v>
      </c>
      <c r="C91" t="s">
        <v>127</v>
      </c>
    </row>
    <row r="92" spans="1:3" x14ac:dyDescent="0.3">
      <c r="A92" t="s">
        <v>179</v>
      </c>
      <c r="B92" t="s">
        <v>346</v>
      </c>
      <c r="C92" t="s">
        <v>127</v>
      </c>
    </row>
    <row r="93" spans="1:3" x14ac:dyDescent="0.3">
      <c r="A93" t="s">
        <v>180</v>
      </c>
      <c r="B93" t="s">
        <v>346</v>
      </c>
      <c r="C93" t="s">
        <v>125</v>
      </c>
    </row>
    <row r="94" spans="1:3" x14ac:dyDescent="0.3">
      <c r="A94" t="s">
        <v>181</v>
      </c>
      <c r="B94" t="s">
        <v>346</v>
      </c>
      <c r="C94" t="s">
        <v>125</v>
      </c>
    </row>
    <row r="95" spans="1:3" x14ac:dyDescent="0.3">
      <c r="A95" t="s">
        <v>182</v>
      </c>
      <c r="B95" t="s">
        <v>346</v>
      </c>
      <c r="C95" t="s">
        <v>126</v>
      </c>
    </row>
    <row r="96" spans="1:3" x14ac:dyDescent="0.3">
      <c r="A96" t="s">
        <v>183</v>
      </c>
      <c r="B96" t="s">
        <v>346</v>
      </c>
      <c r="C96" t="s">
        <v>127</v>
      </c>
    </row>
    <row r="97" spans="1:3" x14ac:dyDescent="0.3">
      <c r="A97" t="s">
        <v>184</v>
      </c>
      <c r="B97" t="s">
        <v>346</v>
      </c>
      <c r="C97" t="s">
        <v>127</v>
      </c>
    </row>
    <row r="98" spans="1:3" x14ac:dyDescent="0.3">
      <c r="A98" t="s">
        <v>187</v>
      </c>
      <c r="B98" t="s">
        <v>346</v>
      </c>
      <c r="C98" t="s">
        <v>127</v>
      </c>
    </row>
    <row r="99" spans="1:3" x14ac:dyDescent="0.3">
      <c r="A99" t="s">
        <v>191</v>
      </c>
      <c r="B99" t="s">
        <v>346</v>
      </c>
      <c r="C99" t="s">
        <v>127</v>
      </c>
    </row>
    <row r="100" spans="1:3" x14ac:dyDescent="0.3">
      <c r="A100" t="s">
        <v>192</v>
      </c>
      <c r="B100" t="s">
        <v>346</v>
      </c>
      <c r="C100" t="s">
        <v>127</v>
      </c>
    </row>
    <row r="101" spans="1:3" x14ac:dyDescent="0.3">
      <c r="A101" t="s">
        <v>193</v>
      </c>
      <c r="B101" t="s">
        <v>346</v>
      </c>
      <c r="C101" t="s">
        <v>126</v>
      </c>
    </row>
    <row r="102" spans="1:3" x14ac:dyDescent="0.3">
      <c r="A102" t="s">
        <v>194</v>
      </c>
      <c r="B102" t="s">
        <v>346</v>
      </c>
      <c r="C102" t="s">
        <v>127</v>
      </c>
    </row>
    <row r="103" spans="1:3" x14ac:dyDescent="0.3">
      <c r="A103" t="s">
        <v>195</v>
      </c>
      <c r="B103" t="s">
        <v>346</v>
      </c>
      <c r="C103" t="s">
        <v>126</v>
      </c>
    </row>
    <row r="104" spans="1:3" x14ac:dyDescent="0.3">
      <c r="A104" s="202" t="s">
        <v>130</v>
      </c>
      <c r="B104" s="202" t="s">
        <v>345</v>
      </c>
      <c r="C104" s="202" t="s">
        <v>125</v>
      </c>
    </row>
    <row r="105" spans="1:3" x14ac:dyDescent="0.3">
      <c r="A105" s="202" t="s">
        <v>131</v>
      </c>
      <c r="B105" s="202" t="s">
        <v>345</v>
      </c>
      <c r="C105" s="202" t="s">
        <v>126</v>
      </c>
    </row>
    <row r="106" spans="1:3" x14ac:dyDescent="0.3">
      <c r="A106" s="202" t="s">
        <v>132</v>
      </c>
      <c r="B106" s="202" t="s">
        <v>345</v>
      </c>
      <c r="C106" s="202" t="s">
        <v>125</v>
      </c>
    </row>
    <row r="107" spans="1:3" x14ac:dyDescent="0.3">
      <c r="A107" s="202" t="s">
        <v>133</v>
      </c>
      <c r="B107" s="202" t="s">
        <v>345</v>
      </c>
      <c r="C107" s="202" t="s">
        <v>127</v>
      </c>
    </row>
    <row r="108" spans="1:3" x14ac:dyDescent="0.3">
      <c r="A108" s="202" t="s">
        <v>134</v>
      </c>
      <c r="B108" s="202" t="s">
        <v>345</v>
      </c>
      <c r="C108" s="202" t="s">
        <v>126</v>
      </c>
    </row>
    <row r="109" spans="1:3" x14ac:dyDescent="0.3">
      <c r="A109" s="202" t="s">
        <v>135</v>
      </c>
      <c r="B109" s="202" t="s">
        <v>345</v>
      </c>
      <c r="C109" s="202" t="s">
        <v>126</v>
      </c>
    </row>
    <row r="110" spans="1:3" x14ac:dyDescent="0.3">
      <c r="A110" s="202" t="s">
        <v>136</v>
      </c>
      <c r="B110" s="202" t="s">
        <v>345</v>
      </c>
      <c r="C110" s="202" t="s">
        <v>127</v>
      </c>
    </row>
    <row r="111" spans="1:3" x14ac:dyDescent="0.3">
      <c r="A111" s="202" t="s">
        <v>137</v>
      </c>
      <c r="B111" s="202" t="s">
        <v>345</v>
      </c>
      <c r="C111" s="202" t="s">
        <v>126</v>
      </c>
    </row>
    <row r="112" spans="1:3" x14ac:dyDescent="0.3">
      <c r="A112" s="202" t="s">
        <v>138</v>
      </c>
      <c r="B112" s="202" t="s">
        <v>345</v>
      </c>
      <c r="C112" s="202" t="s">
        <v>126</v>
      </c>
    </row>
    <row r="113" spans="1:3" x14ac:dyDescent="0.3">
      <c r="A113" s="202" t="s">
        <v>139</v>
      </c>
      <c r="B113" s="202" t="s">
        <v>345</v>
      </c>
      <c r="C113" s="202" t="s">
        <v>127</v>
      </c>
    </row>
    <row r="114" spans="1:3" x14ac:dyDescent="0.3">
      <c r="A114" s="202" t="s">
        <v>140</v>
      </c>
      <c r="B114" s="202" t="s">
        <v>345</v>
      </c>
      <c r="C114" s="202" t="s">
        <v>127</v>
      </c>
    </row>
    <row r="115" spans="1:3" x14ac:dyDescent="0.3">
      <c r="A115" s="202" t="s">
        <v>141</v>
      </c>
      <c r="B115" s="202" t="s">
        <v>345</v>
      </c>
      <c r="C115" s="202" t="s">
        <v>126</v>
      </c>
    </row>
    <row r="116" spans="1:3" x14ac:dyDescent="0.3">
      <c r="A116" s="202" t="s">
        <v>142</v>
      </c>
      <c r="B116" s="202" t="s">
        <v>345</v>
      </c>
      <c r="C116" s="202" t="s">
        <v>126</v>
      </c>
    </row>
    <row r="117" spans="1:3" x14ac:dyDescent="0.3">
      <c r="A117" s="202" t="s">
        <v>145</v>
      </c>
      <c r="B117" s="202" t="s">
        <v>345</v>
      </c>
      <c r="C117" s="202" t="s">
        <v>127</v>
      </c>
    </row>
    <row r="118" spans="1:3" x14ac:dyDescent="0.3">
      <c r="A118" s="202" t="s">
        <v>146</v>
      </c>
      <c r="B118" s="202" t="s">
        <v>345</v>
      </c>
      <c r="C118" s="202" t="s">
        <v>126</v>
      </c>
    </row>
    <row r="119" spans="1:3" x14ac:dyDescent="0.3">
      <c r="A119" s="202" t="s">
        <v>148</v>
      </c>
      <c r="B119" s="202" t="s">
        <v>345</v>
      </c>
      <c r="C119" s="202" t="s">
        <v>126</v>
      </c>
    </row>
    <row r="120" spans="1:3" x14ac:dyDescent="0.3">
      <c r="A120" s="202" t="s">
        <v>149</v>
      </c>
      <c r="B120" s="202" t="s">
        <v>345</v>
      </c>
      <c r="C120" s="202" t="s">
        <v>126</v>
      </c>
    </row>
    <row r="121" spans="1:3" x14ac:dyDescent="0.3">
      <c r="A121" s="202" t="s">
        <v>150</v>
      </c>
      <c r="B121" s="202" t="s">
        <v>345</v>
      </c>
      <c r="C121" s="202" t="s">
        <v>127</v>
      </c>
    </row>
    <row r="122" spans="1:3" x14ac:dyDescent="0.3">
      <c r="A122" s="202" t="s">
        <v>152</v>
      </c>
      <c r="B122" s="202" t="s">
        <v>345</v>
      </c>
      <c r="C122" s="202" t="s">
        <v>126</v>
      </c>
    </row>
    <row r="123" spans="1:3" x14ac:dyDescent="0.3">
      <c r="A123" s="202" t="s">
        <v>157</v>
      </c>
      <c r="B123" s="202" t="s">
        <v>345</v>
      </c>
      <c r="C123" s="202" t="s">
        <v>126</v>
      </c>
    </row>
    <row r="124" spans="1:3" x14ac:dyDescent="0.3">
      <c r="A124" s="202" t="s">
        <v>158</v>
      </c>
      <c r="B124" s="202" t="s">
        <v>345</v>
      </c>
      <c r="C124" s="202" t="s">
        <v>126</v>
      </c>
    </row>
    <row r="125" spans="1:3" x14ac:dyDescent="0.3">
      <c r="A125" s="202" t="s">
        <v>159</v>
      </c>
      <c r="B125" s="202" t="s">
        <v>345</v>
      </c>
      <c r="C125" s="202" t="s">
        <v>126</v>
      </c>
    </row>
    <row r="126" spans="1:3" x14ac:dyDescent="0.3">
      <c r="A126" s="202" t="s">
        <v>161</v>
      </c>
      <c r="B126" s="202" t="s">
        <v>345</v>
      </c>
      <c r="C126" s="202" t="s">
        <v>126</v>
      </c>
    </row>
    <row r="127" spans="1:3" x14ac:dyDescent="0.3">
      <c r="A127" s="202" t="s">
        <v>162</v>
      </c>
      <c r="B127" s="202" t="s">
        <v>345</v>
      </c>
      <c r="C127" s="202" t="s">
        <v>126</v>
      </c>
    </row>
    <row r="128" spans="1:3" x14ac:dyDescent="0.3">
      <c r="A128" s="202" t="s">
        <v>166</v>
      </c>
      <c r="B128" s="202" t="s">
        <v>345</v>
      </c>
      <c r="C128" s="202" t="s">
        <v>126</v>
      </c>
    </row>
    <row r="129" spans="1:3" x14ac:dyDescent="0.3">
      <c r="A129" s="202" t="s">
        <v>167</v>
      </c>
      <c r="B129" s="202" t="s">
        <v>345</v>
      </c>
      <c r="C129" s="202" t="s">
        <v>126</v>
      </c>
    </row>
    <row r="130" spans="1:3" x14ac:dyDescent="0.3">
      <c r="A130" s="202" t="s">
        <v>168</v>
      </c>
      <c r="B130" s="202" t="s">
        <v>345</v>
      </c>
      <c r="C130" s="202" t="s">
        <v>126</v>
      </c>
    </row>
    <row r="131" spans="1:3" x14ac:dyDescent="0.3">
      <c r="A131" s="202" t="s">
        <v>169</v>
      </c>
      <c r="B131" s="202" t="s">
        <v>345</v>
      </c>
      <c r="C131" s="202" t="s">
        <v>127</v>
      </c>
    </row>
    <row r="132" spans="1:3" x14ac:dyDescent="0.3">
      <c r="A132" s="202" t="s">
        <v>170</v>
      </c>
      <c r="B132" s="202" t="s">
        <v>345</v>
      </c>
      <c r="C132" s="202" t="s">
        <v>126</v>
      </c>
    </row>
    <row r="133" spans="1:3" x14ac:dyDescent="0.3">
      <c r="A133" s="202" t="s">
        <v>171</v>
      </c>
      <c r="B133" s="202" t="s">
        <v>345</v>
      </c>
      <c r="C133" s="202" t="s">
        <v>127</v>
      </c>
    </row>
    <row r="134" spans="1:3" x14ac:dyDescent="0.3">
      <c r="A134" s="202" t="s">
        <v>172</v>
      </c>
      <c r="B134" s="202" t="s">
        <v>345</v>
      </c>
      <c r="C134" s="202" t="s">
        <v>126</v>
      </c>
    </row>
    <row r="135" spans="1:3" x14ac:dyDescent="0.3">
      <c r="A135" s="202" t="s">
        <v>173</v>
      </c>
      <c r="B135" s="202" t="s">
        <v>345</v>
      </c>
      <c r="C135" s="202" t="s">
        <v>125</v>
      </c>
    </row>
    <row r="136" spans="1:3" x14ac:dyDescent="0.3">
      <c r="A136" s="202" t="s">
        <v>174</v>
      </c>
      <c r="B136" s="202" t="s">
        <v>345</v>
      </c>
      <c r="C136" s="202" t="s">
        <v>125</v>
      </c>
    </row>
    <row r="137" spans="1:3" x14ac:dyDescent="0.3">
      <c r="A137" s="202" t="s">
        <v>185</v>
      </c>
      <c r="B137" s="202" t="s">
        <v>345</v>
      </c>
      <c r="C137" s="202" t="s">
        <v>126</v>
      </c>
    </row>
    <row r="138" spans="1:3" x14ac:dyDescent="0.3">
      <c r="A138" s="202" t="s">
        <v>186</v>
      </c>
      <c r="B138" s="202" t="s">
        <v>345</v>
      </c>
      <c r="C138" s="202" t="s">
        <v>126</v>
      </c>
    </row>
    <row r="139" spans="1:3" x14ac:dyDescent="0.3">
      <c r="A139" s="202" t="s">
        <v>188</v>
      </c>
      <c r="B139" s="202" t="s">
        <v>345</v>
      </c>
      <c r="C139" s="202" t="s">
        <v>127</v>
      </c>
    </row>
    <row r="140" spans="1:3" x14ac:dyDescent="0.3">
      <c r="A140" s="202" t="s">
        <v>189</v>
      </c>
      <c r="B140" s="202" t="s">
        <v>345</v>
      </c>
      <c r="C140" s="202" t="s">
        <v>127</v>
      </c>
    </row>
    <row r="141" spans="1:3" x14ac:dyDescent="0.3">
      <c r="A141" s="202" t="s">
        <v>190</v>
      </c>
      <c r="B141" s="202" t="s">
        <v>345</v>
      </c>
      <c r="C141" s="202" t="s">
        <v>126</v>
      </c>
    </row>
    <row r="142" spans="1:3" x14ac:dyDescent="0.3">
      <c r="A142" s="202" t="s">
        <v>196</v>
      </c>
      <c r="B142" s="202" t="s">
        <v>345</v>
      </c>
      <c r="C142" s="202" t="s">
        <v>126</v>
      </c>
    </row>
    <row r="143" spans="1:3" x14ac:dyDescent="0.3">
      <c r="A143" s="202" t="s">
        <v>197</v>
      </c>
      <c r="B143" s="202" t="s">
        <v>345</v>
      </c>
      <c r="C143" s="202" t="s">
        <v>126</v>
      </c>
    </row>
    <row r="144" spans="1:3" x14ac:dyDescent="0.3">
      <c r="A144" s="202" t="s">
        <v>198</v>
      </c>
      <c r="B144" s="202" t="s">
        <v>345</v>
      </c>
      <c r="C144" s="202"/>
    </row>
    <row r="145" spans="1:3" x14ac:dyDescent="0.3">
      <c r="A145" s="202" t="s">
        <v>199</v>
      </c>
      <c r="B145" s="202" t="s">
        <v>345</v>
      </c>
      <c r="C145" s="202" t="s">
        <v>125</v>
      </c>
    </row>
    <row r="146" spans="1:3" x14ac:dyDescent="0.3">
      <c r="A146" s="202" t="s">
        <v>200</v>
      </c>
      <c r="B146" s="202" t="s">
        <v>345</v>
      </c>
      <c r="C146" s="202" t="s">
        <v>127</v>
      </c>
    </row>
    <row r="147" spans="1:3" x14ac:dyDescent="0.3">
      <c r="A147" s="202" t="s">
        <v>201</v>
      </c>
      <c r="B147" s="202" t="s">
        <v>345</v>
      </c>
      <c r="C147" s="202" t="s">
        <v>125</v>
      </c>
    </row>
    <row r="148" spans="1:3" x14ac:dyDescent="0.3">
      <c r="A148" s="202" t="s">
        <v>202</v>
      </c>
      <c r="B148" s="202" t="s">
        <v>345</v>
      </c>
      <c r="C148" s="202" t="s">
        <v>127</v>
      </c>
    </row>
    <row r="149" spans="1:3" x14ac:dyDescent="0.3">
      <c r="A149" s="202" t="s">
        <v>203</v>
      </c>
      <c r="B149" s="202" t="s">
        <v>345</v>
      </c>
      <c r="C149" s="202" t="s">
        <v>126</v>
      </c>
    </row>
    <row r="150" spans="1:3" x14ac:dyDescent="0.3">
      <c r="A150" s="202" t="s">
        <v>204</v>
      </c>
      <c r="B150" s="202" t="s">
        <v>345</v>
      </c>
      <c r="C150" s="202" t="s">
        <v>126</v>
      </c>
    </row>
    <row r="151" spans="1:3" x14ac:dyDescent="0.3">
      <c r="A151" s="202" t="s">
        <v>205</v>
      </c>
      <c r="B151" s="202" t="s">
        <v>345</v>
      </c>
      <c r="C151" s="202" t="s">
        <v>127</v>
      </c>
    </row>
    <row r="152" spans="1:3" x14ac:dyDescent="0.3">
      <c r="A152">
        <v>55</v>
      </c>
      <c r="B152" t="s">
        <v>347</v>
      </c>
      <c r="C152" t="s">
        <v>125</v>
      </c>
    </row>
    <row r="153" spans="1:3" x14ac:dyDescent="0.3">
      <c r="A153">
        <v>54</v>
      </c>
      <c r="B153" t="s">
        <v>347</v>
      </c>
    </row>
    <row r="154" spans="1:3" x14ac:dyDescent="0.3">
      <c r="A154">
        <v>53</v>
      </c>
      <c r="B154" t="s">
        <v>347</v>
      </c>
      <c r="C154" t="s">
        <v>126</v>
      </c>
    </row>
    <row r="155" spans="1:3" x14ac:dyDescent="0.3">
      <c r="A155">
        <v>52</v>
      </c>
      <c r="B155" t="s">
        <v>347</v>
      </c>
      <c r="C155" t="s">
        <v>126</v>
      </c>
    </row>
    <row r="156" spans="1:3" x14ac:dyDescent="0.3">
      <c r="A156">
        <v>51</v>
      </c>
      <c r="B156" t="s">
        <v>347</v>
      </c>
      <c r="C156" t="s">
        <v>127</v>
      </c>
    </row>
    <row r="157" spans="1:3" x14ac:dyDescent="0.3">
      <c r="A157">
        <v>50</v>
      </c>
      <c r="B157" t="s">
        <v>347</v>
      </c>
      <c r="C157" t="s">
        <v>126</v>
      </c>
    </row>
    <row r="158" spans="1:3" x14ac:dyDescent="0.3">
      <c r="A158">
        <v>49</v>
      </c>
      <c r="B158" t="s">
        <v>347</v>
      </c>
      <c r="C158" t="s">
        <v>126</v>
      </c>
    </row>
    <row r="159" spans="1:3" x14ac:dyDescent="0.3">
      <c r="A159">
        <v>48</v>
      </c>
      <c r="B159" t="s">
        <v>347</v>
      </c>
      <c r="C159" t="s">
        <v>127</v>
      </c>
    </row>
    <row r="160" spans="1:3" x14ac:dyDescent="0.3">
      <c r="A160">
        <v>47</v>
      </c>
      <c r="B160" t="s">
        <v>347</v>
      </c>
    </row>
    <row r="161" spans="1:3" x14ac:dyDescent="0.3">
      <c r="A161">
        <v>46</v>
      </c>
      <c r="B161" t="s">
        <v>347</v>
      </c>
    </row>
    <row r="162" spans="1:3" x14ac:dyDescent="0.3">
      <c r="A162">
        <v>45</v>
      </c>
      <c r="B162" t="s">
        <v>347</v>
      </c>
      <c r="C162" t="s">
        <v>126</v>
      </c>
    </row>
    <row r="163" spans="1:3" x14ac:dyDescent="0.3">
      <c r="A163">
        <v>44</v>
      </c>
      <c r="B163" t="s">
        <v>347</v>
      </c>
      <c r="C163" t="s">
        <v>125</v>
      </c>
    </row>
    <row r="164" spans="1:3" x14ac:dyDescent="0.3">
      <c r="A164">
        <v>43</v>
      </c>
      <c r="B164" t="s">
        <v>347</v>
      </c>
      <c r="C164" t="s">
        <v>126</v>
      </c>
    </row>
    <row r="165" spans="1:3" x14ac:dyDescent="0.3">
      <c r="A165">
        <v>42</v>
      </c>
      <c r="B165" t="s">
        <v>347</v>
      </c>
      <c r="C165" t="s">
        <v>126</v>
      </c>
    </row>
    <row r="166" spans="1:3" x14ac:dyDescent="0.3">
      <c r="A166">
        <v>41</v>
      </c>
      <c r="B166" t="s">
        <v>347</v>
      </c>
      <c r="C166" t="s">
        <v>125</v>
      </c>
    </row>
    <row r="167" spans="1:3" x14ac:dyDescent="0.3">
      <c r="A167">
        <v>40</v>
      </c>
      <c r="B167" t="s">
        <v>347</v>
      </c>
      <c r="C167" t="s">
        <v>126</v>
      </c>
    </row>
    <row r="168" spans="1:3" x14ac:dyDescent="0.3">
      <c r="A168">
        <v>39</v>
      </c>
      <c r="B168" t="s">
        <v>347</v>
      </c>
      <c r="C168" t="s">
        <v>127</v>
      </c>
    </row>
    <row r="169" spans="1:3" x14ac:dyDescent="0.3">
      <c r="A169">
        <v>38</v>
      </c>
      <c r="B169" t="s">
        <v>347</v>
      </c>
    </row>
    <row r="170" spans="1:3" x14ac:dyDescent="0.3">
      <c r="A170">
        <v>37</v>
      </c>
      <c r="B170" t="s">
        <v>347</v>
      </c>
      <c r="C170" t="s">
        <v>126</v>
      </c>
    </row>
    <row r="171" spans="1:3" x14ac:dyDescent="0.3">
      <c r="A171">
        <v>36</v>
      </c>
      <c r="B171" t="s">
        <v>347</v>
      </c>
      <c r="C171" t="s">
        <v>126</v>
      </c>
    </row>
    <row r="172" spans="1:3" x14ac:dyDescent="0.3">
      <c r="A172">
        <v>35</v>
      </c>
      <c r="B172" t="s">
        <v>347</v>
      </c>
      <c r="C172" t="s">
        <v>127</v>
      </c>
    </row>
    <row r="173" spans="1:3" x14ac:dyDescent="0.3">
      <c r="A173">
        <v>34</v>
      </c>
      <c r="B173" t="s">
        <v>347</v>
      </c>
      <c r="C173" t="s">
        <v>127</v>
      </c>
    </row>
    <row r="174" spans="1:3" x14ac:dyDescent="0.3">
      <c r="A174">
        <v>33</v>
      </c>
      <c r="B174" t="s">
        <v>347</v>
      </c>
      <c r="C174" t="s">
        <v>126</v>
      </c>
    </row>
    <row r="175" spans="1:3" x14ac:dyDescent="0.3">
      <c r="A175">
        <v>32</v>
      </c>
      <c r="B175" t="s">
        <v>347</v>
      </c>
      <c r="C175" t="s">
        <v>126</v>
      </c>
    </row>
    <row r="176" spans="1:3" x14ac:dyDescent="0.3">
      <c r="A176">
        <v>31</v>
      </c>
      <c r="B176" t="s">
        <v>347</v>
      </c>
    </row>
    <row r="177" spans="1:3" x14ac:dyDescent="0.3">
      <c r="A177">
        <v>30</v>
      </c>
      <c r="B177" t="s">
        <v>347</v>
      </c>
    </row>
    <row r="178" spans="1:3" x14ac:dyDescent="0.3">
      <c r="A178">
        <v>29</v>
      </c>
      <c r="B178" t="s">
        <v>347</v>
      </c>
      <c r="C178" t="s">
        <v>127</v>
      </c>
    </row>
    <row r="179" spans="1:3" x14ac:dyDescent="0.3">
      <c r="A179">
        <v>28</v>
      </c>
      <c r="B179" t="s">
        <v>347</v>
      </c>
      <c r="C179" t="s">
        <v>127</v>
      </c>
    </row>
    <row r="180" spans="1:3" x14ac:dyDescent="0.3">
      <c r="A180">
        <v>27</v>
      </c>
      <c r="B180" t="s">
        <v>347</v>
      </c>
      <c r="C180" t="s">
        <v>127</v>
      </c>
    </row>
    <row r="181" spans="1:3" x14ac:dyDescent="0.3">
      <c r="A181">
        <v>26</v>
      </c>
      <c r="B181" t="s">
        <v>347</v>
      </c>
    </row>
    <row r="182" spans="1:3" x14ac:dyDescent="0.3">
      <c r="A182">
        <v>25</v>
      </c>
      <c r="B182" t="s">
        <v>347</v>
      </c>
      <c r="C182" t="s">
        <v>126</v>
      </c>
    </row>
    <row r="183" spans="1:3" x14ac:dyDescent="0.3">
      <c r="A183">
        <v>24</v>
      </c>
      <c r="B183" t="s">
        <v>347</v>
      </c>
      <c r="C183" t="s">
        <v>126</v>
      </c>
    </row>
    <row r="184" spans="1:3" x14ac:dyDescent="0.3">
      <c r="A184">
        <v>23</v>
      </c>
      <c r="B184" t="s">
        <v>347</v>
      </c>
      <c r="C184" t="s">
        <v>127</v>
      </c>
    </row>
    <row r="185" spans="1:3" x14ac:dyDescent="0.3">
      <c r="A185">
        <v>22</v>
      </c>
      <c r="B185" t="s">
        <v>347</v>
      </c>
      <c r="C185" t="s">
        <v>127</v>
      </c>
    </row>
    <row r="186" spans="1:3" x14ac:dyDescent="0.3">
      <c r="A186">
        <v>21</v>
      </c>
      <c r="B186" t="s">
        <v>347</v>
      </c>
      <c r="C186" t="s">
        <v>126</v>
      </c>
    </row>
    <row r="187" spans="1:3" x14ac:dyDescent="0.3">
      <c r="A187">
        <v>20</v>
      </c>
      <c r="B187" t="s">
        <v>347</v>
      </c>
      <c r="C187" t="s">
        <v>127</v>
      </c>
    </row>
    <row r="188" spans="1:3" x14ac:dyDescent="0.3">
      <c r="A188">
        <v>19</v>
      </c>
      <c r="B188" t="s">
        <v>347</v>
      </c>
      <c r="C188" t="s">
        <v>125</v>
      </c>
    </row>
    <row r="189" spans="1:3" x14ac:dyDescent="0.3">
      <c r="A189">
        <v>18</v>
      </c>
      <c r="B189" t="s">
        <v>347</v>
      </c>
      <c r="C189" t="s">
        <v>127</v>
      </c>
    </row>
    <row r="190" spans="1:3" x14ac:dyDescent="0.3">
      <c r="A190">
        <v>17</v>
      </c>
      <c r="B190" t="s">
        <v>347</v>
      </c>
      <c r="C190" t="s">
        <v>126</v>
      </c>
    </row>
    <row r="191" spans="1:3" x14ac:dyDescent="0.3">
      <c r="A191">
        <v>16</v>
      </c>
      <c r="B191" t="s">
        <v>347</v>
      </c>
      <c r="C191" t="s">
        <v>127</v>
      </c>
    </row>
    <row r="192" spans="1:3" x14ac:dyDescent="0.3">
      <c r="A192">
        <v>15</v>
      </c>
      <c r="B192" t="s">
        <v>347</v>
      </c>
    </row>
    <row r="193" spans="1:3" x14ac:dyDescent="0.3">
      <c r="A193">
        <v>14</v>
      </c>
      <c r="B193" t="s">
        <v>347</v>
      </c>
      <c r="C193" t="s">
        <v>126</v>
      </c>
    </row>
    <row r="194" spans="1:3" x14ac:dyDescent="0.3">
      <c r="A194">
        <v>13</v>
      </c>
      <c r="B194" t="s">
        <v>347</v>
      </c>
      <c r="C194" t="s">
        <v>127</v>
      </c>
    </row>
    <row r="195" spans="1:3" x14ac:dyDescent="0.3">
      <c r="A195">
        <v>12</v>
      </c>
      <c r="B195" t="s">
        <v>347</v>
      </c>
      <c r="C195" t="s">
        <v>127</v>
      </c>
    </row>
    <row r="196" spans="1:3" x14ac:dyDescent="0.3">
      <c r="A196">
        <v>12</v>
      </c>
      <c r="B196" t="s">
        <v>347</v>
      </c>
      <c r="C196" t="s">
        <v>127</v>
      </c>
    </row>
    <row r="197" spans="1:3" x14ac:dyDescent="0.3">
      <c r="A197">
        <v>11</v>
      </c>
      <c r="B197" t="s">
        <v>347</v>
      </c>
    </row>
    <row r="198" spans="1:3" x14ac:dyDescent="0.3">
      <c r="A198">
        <v>10</v>
      </c>
      <c r="B198" t="s">
        <v>347</v>
      </c>
      <c r="C198" t="s">
        <v>126</v>
      </c>
    </row>
    <row r="199" spans="1:3" x14ac:dyDescent="0.3">
      <c r="A199">
        <v>9</v>
      </c>
      <c r="B199" t="s">
        <v>347</v>
      </c>
      <c r="C199" t="s">
        <v>126</v>
      </c>
    </row>
    <row r="200" spans="1:3" x14ac:dyDescent="0.3">
      <c r="A200">
        <v>4</v>
      </c>
      <c r="B200" t="s">
        <v>347</v>
      </c>
      <c r="C200" t="s">
        <v>126</v>
      </c>
    </row>
    <row r="201" spans="1:3" x14ac:dyDescent="0.3">
      <c r="A201">
        <v>8</v>
      </c>
      <c r="B201" t="s">
        <v>347</v>
      </c>
      <c r="C201" t="s">
        <v>127</v>
      </c>
    </row>
    <row r="202" spans="1:3" x14ac:dyDescent="0.3">
      <c r="A202">
        <v>7</v>
      </c>
      <c r="B202" t="s">
        <v>347</v>
      </c>
      <c r="C202" t="s">
        <v>125</v>
      </c>
    </row>
    <row r="203" spans="1:3" x14ac:dyDescent="0.3">
      <c r="A203">
        <v>6</v>
      </c>
      <c r="B203" t="s">
        <v>347</v>
      </c>
      <c r="C203" t="s">
        <v>125</v>
      </c>
    </row>
    <row r="204" spans="1:3" x14ac:dyDescent="0.3">
      <c r="A204">
        <v>5</v>
      </c>
      <c r="B204" t="s">
        <v>347</v>
      </c>
    </row>
    <row r="205" spans="1:3" x14ac:dyDescent="0.3">
      <c r="A205">
        <v>4</v>
      </c>
      <c r="B205" t="s">
        <v>347</v>
      </c>
      <c r="C205" t="s">
        <v>125</v>
      </c>
    </row>
    <row r="206" spans="1:3" x14ac:dyDescent="0.3">
      <c r="A206">
        <v>3</v>
      </c>
      <c r="B206" t="s">
        <v>347</v>
      </c>
      <c r="C206" t="s">
        <v>127</v>
      </c>
    </row>
    <row r="207" spans="1:3" x14ac:dyDescent="0.3">
      <c r="A207">
        <v>2</v>
      </c>
      <c r="B207" t="s">
        <v>347</v>
      </c>
      <c r="C207" t="s">
        <v>126</v>
      </c>
    </row>
    <row r="208" spans="1:3" x14ac:dyDescent="0.3">
      <c r="A208">
        <v>1</v>
      </c>
      <c r="B208" t="s">
        <v>347</v>
      </c>
      <c r="C208" t="s">
        <v>127</v>
      </c>
    </row>
    <row r="209" spans="1:3" x14ac:dyDescent="0.3">
      <c r="A209">
        <v>1</v>
      </c>
      <c r="B209" t="s">
        <v>347</v>
      </c>
      <c r="C209" t="s">
        <v>127</v>
      </c>
    </row>
    <row r="210" spans="1:3" x14ac:dyDescent="0.3">
      <c r="A210" t="s">
        <v>206</v>
      </c>
      <c r="B210" t="s">
        <v>348</v>
      </c>
      <c r="C210" t="s">
        <v>126</v>
      </c>
    </row>
    <row r="211" spans="1:3" x14ac:dyDescent="0.3">
      <c r="A211" t="s">
        <v>207</v>
      </c>
      <c r="B211" t="s">
        <v>348</v>
      </c>
      <c r="C211" t="s">
        <v>126</v>
      </c>
    </row>
    <row r="212" spans="1:3" x14ac:dyDescent="0.3">
      <c r="A212" t="s">
        <v>208</v>
      </c>
      <c r="B212" t="s">
        <v>348</v>
      </c>
      <c r="C212" t="s">
        <v>126</v>
      </c>
    </row>
    <row r="213" spans="1:3" x14ac:dyDescent="0.3">
      <c r="A213" t="s">
        <v>209</v>
      </c>
      <c r="B213" t="s">
        <v>348</v>
      </c>
      <c r="C213" t="s">
        <v>125</v>
      </c>
    </row>
    <row r="214" spans="1:3" x14ac:dyDescent="0.3">
      <c r="A214" t="s">
        <v>210</v>
      </c>
      <c r="B214" t="s">
        <v>348</v>
      </c>
      <c r="C214" t="s">
        <v>126</v>
      </c>
    </row>
    <row r="215" spans="1:3" x14ac:dyDescent="0.3">
      <c r="A215" t="s">
        <v>211</v>
      </c>
      <c r="B215" t="s">
        <v>348</v>
      </c>
      <c r="C215" t="s">
        <v>127</v>
      </c>
    </row>
    <row r="216" spans="1:3" x14ac:dyDescent="0.3">
      <c r="A216" t="s">
        <v>212</v>
      </c>
      <c r="B216" t="s">
        <v>348</v>
      </c>
      <c r="C216" t="s">
        <v>126</v>
      </c>
    </row>
    <row r="217" spans="1:3" x14ac:dyDescent="0.3">
      <c r="A217" t="s">
        <v>213</v>
      </c>
      <c r="B217" t="s">
        <v>348</v>
      </c>
      <c r="C217" t="s">
        <v>127</v>
      </c>
    </row>
    <row r="218" spans="1:3" x14ac:dyDescent="0.3">
      <c r="A218" t="s">
        <v>214</v>
      </c>
      <c r="B218" t="s">
        <v>348</v>
      </c>
      <c r="C218" t="s">
        <v>127</v>
      </c>
    </row>
    <row r="219" spans="1:3" x14ac:dyDescent="0.3">
      <c r="A219" t="s">
        <v>215</v>
      </c>
      <c r="B219" t="s">
        <v>348</v>
      </c>
      <c r="C219" t="s">
        <v>127</v>
      </c>
    </row>
    <row r="220" spans="1:3" x14ac:dyDescent="0.3">
      <c r="A220" t="s">
        <v>216</v>
      </c>
      <c r="B220" t="s">
        <v>348</v>
      </c>
      <c r="C220" t="s">
        <v>127</v>
      </c>
    </row>
    <row r="221" spans="1:3" x14ac:dyDescent="0.3">
      <c r="A221" t="s">
        <v>217</v>
      </c>
      <c r="B221" t="s">
        <v>348</v>
      </c>
    </row>
    <row r="222" spans="1:3" x14ac:dyDescent="0.3">
      <c r="A222" t="s">
        <v>218</v>
      </c>
      <c r="B222" t="s">
        <v>348</v>
      </c>
      <c r="C222" t="s">
        <v>127</v>
      </c>
    </row>
    <row r="223" spans="1:3" x14ac:dyDescent="0.3">
      <c r="A223" t="s">
        <v>219</v>
      </c>
      <c r="B223" t="s">
        <v>348</v>
      </c>
      <c r="C223" t="s">
        <v>126</v>
      </c>
    </row>
    <row r="224" spans="1:3" x14ac:dyDescent="0.3">
      <c r="A224" t="s">
        <v>220</v>
      </c>
      <c r="B224" t="s">
        <v>348</v>
      </c>
      <c r="C224" t="s">
        <v>125</v>
      </c>
    </row>
    <row r="225" spans="1:3" x14ac:dyDescent="0.3">
      <c r="A225" t="s">
        <v>221</v>
      </c>
      <c r="B225" t="s">
        <v>348</v>
      </c>
      <c r="C225" t="s">
        <v>127</v>
      </c>
    </row>
    <row r="226" spans="1:3" x14ac:dyDescent="0.3">
      <c r="A226" t="s">
        <v>222</v>
      </c>
      <c r="B226" t="s">
        <v>348</v>
      </c>
      <c r="C226" t="s">
        <v>125</v>
      </c>
    </row>
    <row r="227" spans="1:3" x14ac:dyDescent="0.3">
      <c r="A227" t="s">
        <v>223</v>
      </c>
      <c r="B227" t="s">
        <v>348</v>
      </c>
      <c r="C227" t="s">
        <v>127</v>
      </c>
    </row>
    <row r="228" spans="1:3" x14ac:dyDescent="0.3">
      <c r="A228" t="s">
        <v>224</v>
      </c>
      <c r="B228" t="s">
        <v>348</v>
      </c>
      <c r="C228" t="s">
        <v>126</v>
      </c>
    </row>
    <row r="229" spans="1:3" x14ac:dyDescent="0.3">
      <c r="A229" t="s">
        <v>225</v>
      </c>
      <c r="B229" t="s">
        <v>348</v>
      </c>
      <c r="C229" t="s">
        <v>126</v>
      </c>
    </row>
    <row r="230" spans="1:3" x14ac:dyDescent="0.3">
      <c r="A230" t="s">
        <v>226</v>
      </c>
      <c r="B230" t="s">
        <v>348</v>
      </c>
      <c r="C230" t="s">
        <v>127</v>
      </c>
    </row>
    <row r="231" spans="1:3" x14ac:dyDescent="0.3">
      <c r="A231" t="s">
        <v>227</v>
      </c>
      <c r="B231" t="s">
        <v>348</v>
      </c>
      <c r="C231" t="s">
        <v>127</v>
      </c>
    </row>
    <row r="232" spans="1:3" x14ac:dyDescent="0.3">
      <c r="A232" t="s">
        <v>228</v>
      </c>
      <c r="B232" t="s">
        <v>348</v>
      </c>
      <c r="C232" t="s">
        <v>126</v>
      </c>
    </row>
    <row r="233" spans="1:3" x14ac:dyDescent="0.3">
      <c r="A233" t="s">
        <v>229</v>
      </c>
      <c r="B233" t="s">
        <v>348</v>
      </c>
      <c r="C233" t="s">
        <v>126</v>
      </c>
    </row>
    <row r="234" spans="1:3" x14ac:dyDescent="0.3">
      <c r="A234" t="s">
        <v>230</v>
      </c>
      <c r="B234" t="s">
        <v>348</v>
      </c>
      <c r="C234" t="s">
        <v>126</v>
      </c>
    </row>
    <row r="235" spans="1:3" x14ac:dyDescent="0.3">
      <c r="A235" t="s">
        <v>231</v>
      </c>
      <c r="B235" t="s">
        <v>348</v>
      </c>
      <c r="C235" t="s">
        <v>125</v>
      </c>
    </row>
    <row r="236" spans="1:3" x14ac:dyDescent="0.3">
      <c r="A236" t="s">
        <v>232</v>
      </c>
      <c r="B236" t="s">
        <v>348</v>
      </c>
      <c r="C236" t="s">
        <v>126</v>
      </c>
    </row>
    <row r="237" spans="1:3" x14ac:dyDescent="0.3">
      <c r="A237" t="s">
        <v>233</v>
      </c>
      <c r="B237" t="s">
        <v>348</v>
      </c>
      <c r="C237" t="s">
        <v>126</v>
      </c>
    </row>
    <row r="238" spans="1:3" x14ac:dyDescent="0.3">
      <c r="A238" t="s">
        <v>234</v>
      </c>
      <c r="B238" t="s">
        <v>348</v>
      </c>
      <c r="C238" t="s">
        <v>126</v>
      </c>
    </row>
    <row r="239" spans="1:3" x14ac:dyDescent="0.3">
      <c r="A239" t="s">
        <v>235</v>
      </c>
      <c r="B239" t="s">
        <v>348</v>
      </c>
      <c r="C239" t="s">
        <v>126</v>
      </c>
    </row>
    <row r="240" spans="1:3" x14ac:dyDescent="0.3">
      <c r="A240" t="s">
        <v>236</v>
      </c>
      <c r="B240" t="s">
        <v>348</v>
      </c>
    </row>
    <row r="241" spans="1:3" x14ac:dyDescent="0.3">
      <c r="A241" t="s">
        <v>237</v>
      </c>
      <c r="B241" t="s">
        <v>348</v>
      </c>
    </row>
    <row r="242" spans="1:3" x14ac:dyDescent="0.3">
      <c r="A242" t="s">
        <v>238</v>
      </c>
      <c r="B242" t="s">
        <v>348</v>
      </c>
      <c r="C242" t="s">
        <v>126</v>
      </c>
    </row>
    <row r="243" spans="1:3" x14ac:dyDescent="0.3">
      <c r="A243" t="s">
        <v>239</v>
      </c>
      <c r="B243" t="s">
        <v>348</v>
      </c>
      <c r="C243" t="s">
        <v>126</v>
      </c>
    </row>
    <row r="244" spans="1:3" x14ac:dyDescent="0.3">
      <c r="A244" t="s">
        <v>240</v>
      </c>
      <c r="B244" t="s">
        <v>348</v>
      </c>
      <c r="C244" t="s">
        <v>127</v>
      </c>
    </row>
    <row r="245" spans="1:3" x14ac:dyDescent="0.3">
      <c r="A245" t="s">
        <v>241</v>
      </c>
      <c r="B245" t="s">
        <v>348</v>
      </c>
      <c r="C245" t="s">
        <v>125</v>
      </c>
    </row>
    <row r="246" spans="1:3" x14ac:dyDescent="0.3">
      <c r="A246" t="s">
        <v>242</v>
      </c>
      <c r="B246" t="s">
        <v>348</v>
      </c>
      <c r="C246" t="s">
        <v>127</v>
      </c>
    </row>
    <row r="247" spans="1:3" x14ac:dyDescent="0.3">
      <c r="A247" t="s">
        <v>243</v>
      </c>
      <c r="B247" t="s">
        <v>349</v>
      </c>
      <c r="C247" t="s">
        <v>126</v>
      </c>
    </row>
    <row r="248" spans="1:3" x14ac:dyDescent="0.3">
      <c r="A248" t="s">
        <v>244</v>
      </c>
      <c r="B248" t="s">
        <v>349</v>
      </c>
      <c r="C248" t="s">
        <v>125</v>
      </c>
    </row>
    <row r="249" spans="1:3" x14ac:dyDescent="0.3">
      <c r="A249" t="s">
        <v>245</v>
      </c>
      <c r="B249" t="s">
        <v>349</v>
      </c>
      <c r="C249" t="s">
        <v>126</v>
      </c>
    </row>
    <row r="250" spans="1:3" x14ac:dyDescent="0.3">
      <c r="A250" t="s">
        <v>246</v>
      </c>
      <c r="B250" t="s">
        <v>349</v>
      </c>
      <c r="C250" t="s">
        <v>126</v>
      </c>
    </row>
    <row r="251" spans="1:3" x14ac:dyDescent="0.3">
      <c r="A251" t="s">
        <v>247</v>
      </c>
      <c r="B251" t="s">
        <v>349</v>
      </c>
      <c r="C251" t="s">
        <v>126</v>
      </c>
    </row>
    <row r="252" spans="1:3" x14ac:dyDescent="0.3">
      <c r="A252" t="s">
        <v>248</v>
      </c>
      <c r="B252" t="s">
        <v>349</v>
      </c>
      <c r="C252" t="s">
        <v>126</v>
      </c>
    </row>
    <row r="253" spans="1:3" x14ac:dyDescent="0.3">
      <c r="A253" t="s">
        <v>249</v>
      </c>
      <c r="B253" t="s">
        <v>349</v>
      </c>
      <c r="C253" t="s">
        <v>126</v>
      </c>
    </row>
    <row r="254" spans="1:3" x14ac:dyDescent="0.3">
      <c r="A254" t="s">
        <v>250</v>
      </c>
      <c r="B254" t="s">
        <v>349</v>
      </c>
      <c r="C254" t="s">
        <v>125</v>
      </c>
    </row>
    <row r="255" spans="1:3" x14ac:dyDescent="0.3">
      <c r="A255" t="s">
        <v>251</v>
      </c>
      <c r="B255" t="s">
        <v>349</v>
      </c>
      <c r="C255" t="s">
        <v>126</v>
      </c>
    </row>
    <row r="256" spans="1:3" x14ac:dyDescent="0.3">
      <c r="A256" t="s">
        <v>252</v>
      </c>
      <c r="B256" t="s">
        <v>349</v>
      </c>
      <c r="C256" t="s">
        <v>126</v>
      </c>
    </row>
    <row r="257" spans="1:3" x14ac:dyDescent="0.3">
      <c r="A257" t="s">
        <v>253</v>
      </c>
      <c r="B257" t="s">
        <v>349</v>
      </c>
      <c r="C257" t="s">
        <v>126</v>
      </c>
    </row>
    <row r="258" spans="1:3" x14ac:dyDescent="0.3">
      <c r="A258" t="s">
        <v>254</v>
      </c>
      <c r="B258" t="s">
        <v>349</v>
      </c>
      <c r="C258" t="s">
        <v>126</v>
      </c>
    </row>
    <row r="259" spans="1:3" x14ac:dyDescent="0.3">
      <c r="A259" t="s">
        <v>255</v>
      </c>
      <c r="B259" t="s">
        <v>349</v>
      </c>
      <c r="C259" t="s">
        <v>125</v>
      </c>
    </row>
    <row r="260" spans="1:3" x14ac:dyDescent="0.3">
      <c r="A260" t="s">
        <v>256</v>
      </c>
      <c r="B260" t="s">
        <v>349</v>
      </c>
      <c r="C260" t="s">
        <v>126</v>
      </c>
    </row>
    <row r="261" spans="1:3" x14ac:dyDescent="0.3">
      <c r="A261" t="s">
        <v>257</v>
      </c>
      <c r="B261" t="s">
        <v>349</v>
      </c>
      <c r="C261" t="s">
        <v>126</v>
      </c>
    </row>
    <row r="262" spans="1:3" x14ac:dyDescent="0.3">
      <c r="A262" t="s">
        <v>258</v>
      </c>
      <c r="B262" t="s">
        <v>349</v>
      </c>
      <c r="C262" t="s">
        <v>126</v>
      </c>
    </row>
    <row r="263" spans="1:3" x14ac:dyDescent="0.3">
      <c r="A263" t="s">
        <v>259</v>
      </c>
      <c r="B263" t="s">
        <v>349</v>
      </c>
      <c r="C263" t="s">
        <v>126</v>
      </c>
    </row>
    <row r="264" spans="1:3" x14ac:dyDescent="0.3">
      <c r="A264" t="s">
        <v>260</v>
      </c>
      <c r="B264" t="s">
        <v>349</v>
      </c>
      <c r="C264" t="s">
        <v>126</v>
      </c>
    </row>
    <row r="265" spans="1:3" x14ac:dyDescent="0.3">
      <c r="A265" t="s">
        <v>261</v>
      </c>
      <c r="B265" t="s">
        <v>349</v>
      </c>
      <c r="C265" t="s">
        <v>127</v>
      </c>
    </row>
    <row r="266" spans="1:3" x14ac:dyDescent="0.3">
      <c r="A266" t="s">
        <v>262</v>
      </c>
      <c r="B266" t="s">
        <v>349</v>
      </c>
      <c r="C266" t="s">
        <v>126</v>
      </c>
    </row>
    <row r="267" spans="1:3" x14ac:dyDescent="0.3">
      <c r="A267" t="s">
        <v>263</v>
      </c>
      <c r="B267" t="s">
        <v>349</v>
      </c>
      <c r="C267" t="s">
        <v>126</v>
      </c>
    </row>
    <row r="268" spans="1:3" x14ac:dyDescent="0.3">
      <c r="A268" t="s">
        <v>264</v>
      </c>
      <c r="B268" t="s">
        <v>349</v>
      </c>
      <c r="C268" t="s">
        <v>125</v>
      </c>
    </row>
    <row r="269" spans="1:3" x14ac:dyDescent="0.3">
      <c r="A269" t="s">
        <v>265</v>
      </c>
      <c r="B269" t="s">
        <v>349</v>
      </c>
      <c r="C269" t="s">
        <v>127</v>
      </c>
    </row>
    <row r="270" spans="1:3" x14ac:dyDescent="0.3">
      <c r="A270" t="s">
        <v>266</v>
      </c>
      <c r="B270" t="s">
        <v>349</v>
      </c>
      <c r="C270" t="s">
        <v>126</v>
      </c>
    </row>
    <row r="271" spans="1:3" x14ac:dyDescent="0.3">
      <c r="A271" t="s">
        <v>267</v>
      </c>
      <c r="B271" t="s">
        <v>349</v>
      </c>
      <c r="C271" t="s">
        <v>126</v>
      </c>
    </row>
    <row r="272" spans="1:3" x14ac:dyDescent="0.3">
      <c r="A272" t="s">
        <v>340</v>
      </c>
      <c r="B272" t="s">
        <v>349</v>
      </c>
      <c r="C272" t="s">
        <v>126</v>
      </c>
    </row>
    <row r="273" spans="1:3" x14ac:dyDescent="0.3">
      <c r="A273" t="s">
        <v>341</v>
      </c>
      <c r="B273" t="s">
        <v>349</v>
      </c>
      <c r="C273" t="s">
        <v>126</v>
      </c>
    </row>
    <row r="274" spans="1:3" x14ac:dyDescent="0.3">
      <c r="A274" t="s">
        <v>342</v>
      </c>
      <c r="B274" t="s">
        <v>349</v>
      </c>
      <c r="C274" t="s">
        <v>126</v>
      </c>
    </row>
    <row r="275" spans="1:3" x14ac:dyDescent="0.3">
      <c r="A275" t="s">
        <v>343</v>
      </c>
      <c r="B275" t="s">
        <v>349</v>
      </c>
      <c r="C275" t="s">
        <v>127</v>
      </c>
    </row>
  </sheetData>
  <sortState ref="A3:D274">
    <sortCondition ref="B3:B274"/>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
  <sheetViews>
    <sheetView topLeftCell="B66" zoomScale="70" zoomScaleNormal="70" workbookViewId="0">
      <selection activeCell="L86" sqref="L86"/>
    </sheetView>
  </sheetViews>
  <sheetFormatPr defaultRowHeight="14.4" x14ac:dyDescent="0.3"/>
  <cols>
    <col min="1" max="1" width="14.5546875" customWidth="1"/>
    <col min="2" max="2" width="56.5546875" customWidth="1"/>
    <col min="3" max="3" width="50" customWidth="1"/>
    <col min="4" max="4" width="25.109375" style="39" customWidth="1"/>
    <col min="5" max="6" width="17.33203125" style="38" customWidth="1"/>
    <col min="7" max="7" width="19.109375" style="38" customWidth="1"/>
    <col min="8" max="10" width="17.33203125" style="38" customWidth="1"/>
    <col min="11" max="11" width="8.88671875" style="37"/>
    <col min="12" max="12" width="28.6640625" style="37" bestFit="1" customWidth="1"/>
    <col min="13" max="13" width="12.77734375" style="37" customWidth="1"/>
    <col min="14" max="14" width="12.5546875" style="37" customWidth="1"/>
    <col min="15" max="15" width="11.109375" style="37" customWidth="1"/>
    <col min="16" max="16384" width="8.88671875" style="37"/>
  </cols>
  <sheetData>
    <row r="1" spans="1:10" ht="15" thickBot="1" x14ac:dyDescent="0.35">
      <c r="A1" s="20" t="s">
        <v>1224</v>
      </c>
      <c r="B1" s="21"/>
      <c r="C1" s="21"/>
    </row>
    <row r="2" spans="1:10" ht="55.2" customHeight="1" thickBot="1" x14ac:dyDescent="0.35">
      <c r="A2" s="248" t="s">
        <v>1249</v>
      </c>
      <c r="B2" s="141" t="s">
        <v>1247</v>
      </c>
      <c r="C2" s="145" t="s">
        <v>1143</v>
      </c>
      <c r="D2" s="144" t="s">
        <v>1153</v>
      </c>
      <c r="E2" s="142"/>
      <c r="F2" s="142"/>
      <c r="G2" s="142"/>
      <c r="H2" s="142"/>
      <c r="I2" s="142"/>
      <c r="J2" s="143"/>
    </row>
    <row r="3" spans="1:10" ht="28.8" x14ac:dyDescent="0.3">
      <c r="A3" s="139" t="s">
        <v>987</v>
      </c>
      <c r="B3" s="139" t="s">
        <v>1111</v>
      </c>
      <c r="C3" s="139" t="s">
        <v>1113</v>
      </c>
      <c r="D3" s="140" t="s">
        <v>967</v>
      </c>
      <c r="E3" s="75" t="s">
        <v>1039</v>
      </c>
      <c r="F3" s="76" t="s">
        <v>1040</v>
      </c>
      <c r="G3" s="77" t="s">
        <v>1041</v>
      </c>
      <c r="H3" s="78" t="s">
        <v>1042</v>
      </c>
      <c r="I3" s="79"/>
      <c r="J3" s="79"/>
    </row>
    <row r="4" spans="1:10" x14ac:dyDescent="0.3">
      <c r="A4" s="113" t="s">
        <v>988</v>
      </c>
      <c r="B4" s="113" t="s">
        <v>858</v>
      </c>
      <c r="C4" s="113" t="s">
        <v>971</v>
      </c>
      <c r="D4" s="121" t="s">
        <v>971</v>
      </c>
      <c r="E4" s="80"/>
      <c r="F4" s="80"/>
      <c r="G4" s="80"/>
      <c r="H4" s="80"/>
      <c r="I4" s="80"/>
      <c r="J4" s="80"/>
    </row>
    <row r="5" spans="1:10" ht="28.8" x14ac:dyDescent="0.3">
      <c r="A5" s="113" t="s">
        <v>989</v>
      </c>
      <c r="B5" s="113" t="s">
        <v>860</v>
      </c>
      <c r="C5" s="113" t="s">
        <v>1145</v>
      </c>
      <c r="D5" s="122" t="s">
        <v>891</v>
      </c>
      <c r="E5" s="81" t="s">
        <v>1043</v>
      </c>
      <c r="F5" s="80"/>
      <c r="G5" s="80"/>
      <c r="H5" s="80"/>
      <c r="I5" s="80"/>
      <c r="J5" s="80"/>
    </row>
    <row r="6" spans="1:10" x14ac:dyDescent="0.3">
      <c r="A6" s="113" t="s">
        <v>990</v>
      </c>
      <c r="B6" s="113"/>
      <c r="C6" s="113"/>
      <c r="D6" s="123"/>
      <c r="E6" s="80"/>
      <c r="F6" s="80"/>
      <c r="G6" s="80"/>
      <c r="H6" s="80"/>
      <c r="I6" s="80"/>
      <c r="J6" s="80"/>
    </row>
    <row r="7" spans="1:10" ht="57.6" x14ac:dyDescent="0.3">
      <c r="A7" s="113" t="s">
        <v>0</v>
      </c>
      <c r="B7" s="113" t="s">
        <v>862</v>
      </c>
      <c r="C7" s="113" t="s">
        <v>863</v>
      </c>
      <c r="D7" s="124" t="s">
        <v>875</v>
      </c>
      <c r="E7" s="82" t="s">
        <v>1042</v>
      </c>
      <c r="F7" s="83" t="s">
        <v>1044</v>
      </c>
      <c r="G7" s="80"/>
      <c r="H7" s="80"/>
      <c r="I7" s="80"/>
      <c r="J7" s="80"/>
    </row>
    <row r="8" spans="1:10" x14ac:dyDescent="0.3">
      <c r="A8" s="113" t="s">
        <v>991</v>
      </c>
      <c r="B8" s="113"/>
      <c r="C8" s="113"/>
      <c r="D8" s="123"/>
      <c r="E8" s="80"/>
      <c r="F8" s="80"/>
      <c r="G8" s="80"/>
      <c r="H8" s="80"/>
      <c r="I8" s="80"/>
      <c r="J8" s="80"/>
    </row>
    <row r="9" spans="1:10" x14ac:dyDescent="0.3">
      <c r="A9" s="113" t="s">
        <v>992</v>
      </c>
      <c r="B9" s="113" t="s">
        <v>864</v>
      </c>
      <c r="C9" s="113" t="s">
        <v>1146</v>
      </c>
      <c r="D9" s="125" t="s">
        <v>891</v>
      </c>
      <c r="E9" s="84" t="s">
        <v>1045</v>
      </c>
      <c r="F9" s="80"/>
      <c r="G9" s="80"/>
      <c r="H9" s="80"/>
      <c r="I9" s="80"/>
      <c r="J9" s="80"/>
    </row>
    <row r="10" spans="1:10" x14ac:dyDescent="0.3">
      <c r="A10" s="113" t="s">
        <v>1</v>
      </c>
      <c r="B10" s="113" t="s">
        <v>866</v>
      </c>
      <c r="C10" s="113" t="s">
        <v>1118</v>
      </c>
      <c r="D10" s="126" t="s">
        <v>1117</v>
      </c>
      <c r="E10" s="85" t="s">
        <v>1046</v>
      </c>
      <c r="F10" s="80"/>
      <c r="G10" s="80"/>
      <c r="H10" s="80"/>
      <c r="I10" s="80"/>
      <c r="J10" s="80"/>
    </row>
    <row r="11" spans="1:10" ht="28.8" x14ac:dyDescent="0.3">
      <c r="A11" s="113" t="s">
        <v>993</v>
      </c>
      <c r="B11" s="113" t="s">
        <v>868</v>
      </c>
      <c r="C11" s="113" t="s">
        <v>1149</v>
      </c>
      <c r="D11" s="121" t="s">
        <v>971</v>
      </c>
      <c r="E11" s="86" t="s">
        <v>1047</v>
      </c>
      <c r="F11" s="87" t="s">
        <v>1048</v>
      </c>
      <c r="G11" s="88" t="s">
        <v>1134</v>
      </c>
      <c r="H11" s="89" t="s">
        <v>1077</v>
      </c>
      <c r="I11" s="80"/>
      <c r="J11" s="80"/>
    </row>
    <row r="12" spans="1:10" x14ac:dyDescent="0.3">
      <c r="A12" s="113" t="s">
        <v>2</v>
      </c>
      <c r="B12" s="113" t="s">
        <v>870</v>
      </c>
      <c r="C12" s="113" t="s">
        <v>1126</v>
      </c>
      <c r="D12" s="121" t="s">
        <v>971</v>
      </c>
      <c r="E12" s="90" t="s">
        <v>1127</v>
      </c>
      <c r="F12" s="80"/>
      <c r="G12" s="80"/>
      <c r="H12" s="80"/>
      <c r="I12" s="80"/>
      <c r="J12" s="80"/>
    </row>
    <row r="13" spans="1:10" x14ac:dyDescent="0.3">
      <c r="A13" s="113" t="s">
        <v>3</v>
      </c>
      <c r="B13" s="113" t="s">
        <v>872</v>
      </c>
      <c r="C13" s="113" t="s">
        <v>1119</v>
      </c>
      <c r="D13" s="126" t="s">
        <v>1117</v>
      </c>
      <c r="E13" s="84" t="s">
        <v>1045</v>
      </c>
      <c r="F13" s="80"/>
      <c r="G13" s="80"/>
      <c r="H13" s="80"/>
      <c r="I13" s="80"/>
      <c r="J13" s="80"/>
    </row>
    <row r="14" spans="1:10" x14ac:dyDescent="0.3">
      <c r="A14" s="113" t="s">
        <v>994</v>
      </c>
      <c r="B14" s="113" t="s">
        <v>874</v>
      </c>
      <c r="C14" s="113" t="s">
        <v>875</v>
      </c>
      <c r="D14" s="124" t="s">
        <v>875</v>
      </c>
      <c r="E14" s="80"/>
      <c r="F14" s="80"/>
      <c r="G14" s="80"/>
      <c r="H14" s="80"/>
      <c r="I14" s="80"/>
      <c r="J14" s="80"/>
    </row>
    <row r="15" spans="1:10" ht="28.8" x14ac:dyDescent="0.3">
      <c r="A15" s="113" t="s">
        <v>995</v>
      </c>
      <c r="B15" s="113" t="s">
        <v>876</v>
      </c>
      <c r="C15" s="113" t="s">
        <v>1147</v>
      </c>
      <c r="D15" s="122" t="s">
        <v>891</v>
      </c>
      <c r="E15" s="84" t="s">
        <v>1045</v>
      </c>
      <c r="F15" s="90" t="s">
        <v>1127</v>
      </c>
      <c r="G15" s="91" t="s">
        <v>1049</v>
      </c>
      <c r="H15" s="92" t="s">
        <v>1050</v>
      </c>
      <c r="I15" s="80"/>
      <c r="J15" s="80"/>
    </row>
    <row r="16" spans="1:10" ht="28.8" x14ac:dyDescent="0.3">
      <c r="A16" s="113" t="s">
        <v>4</v>
      </c>
      <c r="B16" s="113" t="s">
        <v>878</v>
      </c>
      <c r="C16" s="113" t="s">
        <v>879</v>
      </c>
      <c r="D16" s="127" t="s">
        <v>912</v>
      </c>
      <c r="E16" s="93" t="s">
        <v>1051</v>
      </c>
      <c r="F16" s="84" t="s">
        <v>1045</v>
      </c>
      <c r="G16" s="80"/>
      <c r="H16" s="80"/>
      <c r="I16" s="80"/>
      <c r="J16" s="80"/>
    </row>
    <row r="17" spans="1:10" ht="28.8" x14ac:dyDescent="0.3">
      <c r="A17" s="113" t="s">
        <v>5</v>
      </c>
      <c r="B17" s="113" t="s">
        <v>880</v>
      </c>
      <c r="C17" s="113" t="s">
        <v>881</v>
      </c>
      <c r="D17" s="128" t="s">
        <v>1052</v>
      </c>
      <c r="E17" s="94" t="s">
        <v>1053</v>
      </c>
      <c r="F17" s="95" t="s">
        <v>1040</v>
      </c>
      <c r="G17" s="91" t="s">
        <v>1097</v>
      </c>
      <c r="H17" s="80"/>
      <c r="I17" s="80"/>
      <c r="J17" s="80"/>
    </row>
    <row r="18" spans="1:10" ht="28.8" x14ac:dyDescent="0.3">
      <c r="A18" s="113" t="s">
        <v>6</v>
      </c>
      <c r="B18" s="113" t="s">
        <v>882</v>
      </c>
      <c r="C18" s="113" t="s">
        <v>1125</v>
      </c>
      <c r="D18" s="129" t="s">
        <v>1124</v>
      </c>
      <c r="E18" s="84" t="s">
        <v>1045</v>
      </c>
      <c r="F18" s="96" t="s">
        <v>1054</v>
      </c>
      <c r="G18" s="80"/>
      <c r="H18" s="80"/>
      <c r="I18" s="80"/>
      <c r="J18" s="80"/>
    </row>
    <row r="19" spans="1:10" ht="28.8" x14ac:dyDescent="0.3">
      <c r="A19" s="113" t="s">
        <v>996</v>
      </c>
      <c r="B19" s="113" t="s">
        <v>884</v>
      </c>
      <c r="C19" s="113" t="s">
        <v>885</v>
      </c>
      <c r="D19" s="121" t="s">
        <v>971</v>
      </c>
      <c r="E19" s="97" t="s">
        <v>1055</v>
      </c>
      <c r="F19" s="92" t="s">
        <v>1056</v>
      </c>
      <c r="G19" s="98" t="s">
        <v>1057</v>
      </c>
      <c r="H19" s="99" t="s">
        <v>1058</v>
      </c>
      <c r="I19" s="80"/>
      <c r="J19" s="80"/>
    </row>
    <row r="20" spans="1:10" x14ac:dyDescent="0.3">
      <c r="A20" s="113" t="s">
        <v>997</v>
      </c>
      <c r="B20" s="113" t="s">
        <v>886</v>
      </c>
      <c r="C20" s="113" t="s">
        <v>887</v>
      </c>
      <c r="D20" s="120" t="s">
        <v>967</v>
      </c>
      <c r="E20" s="100" t="s">
        <v>1059</v>
      </c>
      <c r="F20" s="80"/>
      <c r="G20" s="80"/>
      <c r="H20" s="80"/>
      <c r="I20" s="80"/>
      <c r="J20" s="80"/>
    </row>
    <row r="21" spans="1:10" ht="28.8" x14ac:dyDescent="0.3">
      <c r="A21" s="113" t="s">
        <v>7</v>
      </c>
      <c r="B21" s="113" t="s">
        <v>888</v>
      </c>
      <c r="C21" s="113" t="s">
        <v>1148</v>
      </c>
      <c r="D21" s="122" t="s">
        <v>891</v>
      </c>
      <c r="E21" s="90" t="s">
        <v>1127</v>
      </c>
      <c r="F21" s="96" t="s">
        <v>1054</v>
      </c>
      <c r="G21" s="84" t="s">
        <v>1045</v>
      </c>
      <c r="H21" s="84" t="s">
        <v>1045</v>
      </c>
      <c r="I21" s="82" t="s">
        <v>1042</v>
      </c>
      <c r="J21" s="80"/>
    </row>
    <row r="22" spans="1:10" x14ac:dyDescent="0.3">
      <c r="A22" s="113" t="s">
        <v>8</v>
      </c>
      <c r="B22" s="113" t="s">
        <v>890</v>
      </c>
      <c r="C22" s="113" t="s">
        <v>891</v>
      </c>
      <c r="D22" s="122" t="s">
        <v>891</v>
      </c>
      <c r="E22" s="80"/>
      <c r="F22" s="80"/>
      <c r="G22" s="80"/>
      <c r="H22" s="80"/>
      <c r="I22" s="80"/>
      <c r="J22" s="80"/>
    </row>
    <row r="23" spans="1:10" x14ac:dyDescent="0.3">
      <c r="A23" s="113" t="s">
        <v>9</v>
      </c>
      <c r="B23" s="113" t="s">
        <v>892</v>
      </c>
      <c r="C23" s="113" t="s">
        <v>893</v>
      </c>
      <c r="D23" s="130" t="s">
        <v>893</v>
      </c>
      <c r="E23" s="80"/>
      <c r="F23" s="80"/>
      <c r="G23" s="80"/>
      <c r="H23" s="80"/>
      <c r="I23" s="80"/>
      <c r="J23" s="80"/>
    </row>
    <row r="24" spans="1:10" x14ac:dyDescent="0.3">
      <c r="A24" s="113" t="s">
        <v>998</v>
      </c>
      <c r="B24" s="113"/>
      <c r="C24" s="113"/>
      <c r="D24" s="123"/>
      <c r="E24" s="80"/>
      <c r="F24" s="80"/>
      <c r="G24" s="80"/>
      <c r="H24" s="80"/>
      <c r="I24" s="80"/>
      <c r="J24" s="80"/>
    </row>
    <row r="25" spans="1:10" ht="43.2" x14ac:dyDescent="0.3">
      <c r="A25" s="113" t="s">
        <v>999</v>
      </c>
      <c r="B25" s="113" t="s">
        <v>894</v>
      </c>
      <c r="C25" s="113" t="s">
        <v>895</v>
      </c>
      <c r="D25" s="95" t="s">
        <v>1060</v>
      </c>
      <c r="E25" s="83" t="s">
        <v>1044</v>
      </c>
      <c r="F25" s="80"/>
      <c r="G25" s="80"/>
      <c r="H25" s="80"/>
      <c r="I25" s="80"/>
      <c r="J25" s="80"/>
    </row>
    <row r="26" spans="1:10" ht="28.8" x14ac:dyDescent="0.3">
      <c r="A26" s="113" t="s">
        <v>10</v>
      </c>
      <c r="B26" s="113" t="s">
        <v>896</v>
      </c>
      <c r="C26" s="113" t="s">
        <v>897</v>
      </c>
      <c r="D26" s="120" t="s">
        <v>967</v>
      </c>
      <c r="E26" s="101" t="s">
        <v>1061</v>
      </c>
      <c r="F26" s="80"/>
      <c r="G26" s="80"/>
      <c r="H26" s="80"/>
      <c r="I26" s="80"/>
      <c r="J26" s="80"/>
    </row>
    <row r="27" spans="1:10" x14ac:dyDescent="0.3">
      <c r="A27" s="113" t="s">
        <v>1000</v>
      </c>
      <c r="B27" s="113" t="s">
        <v>898</v>
      </c>
      <c r="C27" s="113" t="s">
        <v>1126</v>
      </c>
      <c r="D27" s="121" t="s">
        <v>971</v>
      </c>
      <c r="E27" s="90" t="s">
        <v>1127</v>
      </c>
      <c r="F27" s="80"/>
      <c r="G27" s="80"/>
      <c r="H27" s="80"/>
      <c r="I27" s="80"/>
      <c r="J27" s="80"/>
    </row>
    <row r="28" spans="1:10" ht="28.8" x14ac:dyDescent="0.3">
      <c r="A28" s="113" t="s">
        <v>1001</v>
      </c>
      <c r="B28" s="113" t="s">
        <v>900</v>
      </c>
      <c r="C28" s="113" t="s">
        <v>901</v>
      </c>
      <c r="D28" s="122" t="s">
        <v>891</v>
      </c>
      <c r="E28" s="102" t="s">
        <v>1062</v>
      </c>
      <c r="F28" s="84" t="s">
        <v>1045</v>
      </c>
      <c r="G28" s="82" t="s">
        <v>1042</v>
      </c>
      <c r="H28" s="80"/>
      <c r="I28" s="80"/>
      <c r="J28" s="80"/>
    </row>
    <row r="29" spans="1:10" ht="43.2" x14ac:dyDescent="0.3">
      <c r="A29" s="113" t="s">
        <v>1002</v>
      </c>
      <c r="B29" s="113" t="s">
        <v>902</v>
      </c>
      <c r="C29" s="113" t="s">
        <v>903</v>
      </c>
      <c r="D29" s="131" t="s">
        <v>1060</v>
      </c>
      <c r="E29" s="93" t="s">
        <v>1051</v>
      </c>
      <c r="F29" s="80"/>
      <c r="G29" s="80"/>
      <c r="H29" s="80"/>
      <c r="I29" s="80"/>
      <c r="J29" s="80"/>
    </row>
    <row r="30" spans="1:10" ht="43.2" x14ac:dyDescent="0.3">
      <c r="A30" s="113" t="s">
        <v>1003</v>
      </c>
      <c r="B30" s="113" t="s">
        <v>1114</v>
      </c>
      <c r="C30" s="113" t="s">
        <v>1128</v>
      </c>
      <c r="D30" s="121" t="s">
        <v>971</v>
      </c>
      <c r="E30" s="90" t="s">
        <v>1127</v>
      </c>
      <c r="F30" s="98" t="s">
        <v>1057</v>
      </c>
      <c r="G30" s="95" t="s">
        <v>1040</v>
      </c>
      <c r="H30" s="80"/>
      <c r="I30" s="80"/>
      <c r="J30" s="80"/>
    </row>
    <row r="31" spans="1:10" ht="28.8" x14ac:dyDescent="0.3">
      <c r="A31" s="113" t="s">
        <v>11</v>
      </c>
      <c r="B31" s="113" t="s">
        <v>905</v>
      </c>
      <c r="C31" s="113" t="s">
        <v>1150</v>
      </c>
      <c r="D31" s="132" t="s">
        <v>1063</v>
      </c>
      <c r="E31" s="82" t="s">
        <v>1042</v>
      </c>
      <c r="F31" s="89" t="s">
        <v>1077</v>
      </c>
      <c r="G31" s="83" t="s">
        <v>1044</v>
      </c>
      <c r="H31" s="80"/>
      <c r="I31" s="80"/>
      <c r="J31" s="80"/>
    </row>
    <row r="32" spans="1:10" ht="28.8" x14ac:dyDescent="0.3">
      <c r="A32" s="113" t="s">
        <v>1004</v>
      </c>
      <c r="B32" s="113" t="s">
        <v>907</v>
      </c>
      <c r="C32" s="113" t="s">
        <v>1152</v>
      </c>
      <c r="D32" s="133" t="s">
        <v>1140</v>
      </c>
      <c r="E32" s="103" t="s">
        <v>1064</v>
      </c>
      <c r="F32" s="96" t="s">
        <v>912</v>
      </c>
      <c r="G32" s="90" t="s">
        <v>1127</v>
      </c>
      <c r="H32" s="104" t="s">
        <v>1065</v>
      </c>
      <c r="I32" s="84" t="s">
        <v>1045</v>
      </c>
      <c r="J32" s="85" t="s">
        <v>1046</v>
      </c>
    </row>
    <row r="33" spans="1:10" x14ac:dyDescent="0.3">
      <c r="A33" s="113" t="s">
        <v>1005</v>
      </c>
      <c r="B33" s="113" t="s">
        <v>1112</v>
      </c>
      <c r="C33" s="113" t="s">
        <v>910</v>
      </c>
      <c r="D33" s="120" t="s">
        <v>967</v>
      </c>
      <c r="E33" s="100" t="s">
        <v>1059</v>
      </c>
      <c r="F33" s="105" t="s">
        <v>1066</v>
      </c>
      <c r="G33" s="80"/>
      <c r="H33" s="80"/>
      <c r="I33" s="80"/>
      <c r="J33" s="80"/>
    </row>
    <row r="34" spans="1:10" x14ac:dyDescent="0.3">
      <c r="A34" s="113" t="s">
        <v>1006</v>
      </c>
      <c r="B34" s="113"/>
      <c r="C34" s="113"/>
      <c r="D34" s="123"/>
      <c r="E34" s="80"/>
      <c r="F34" s="80"/>
      <c r="G34" s="80"/>
      <c r="H34" s="80"/>
      <c r="I34" s="80"/>
      <c r="J34" s="80"/>
    </row>
    <row r="35" spans="1:10" x14ac:dyDescent="0.3">
      <c r="A35" s="113" t="s">
        <v>1007</v>
      </c>
      <c r="B35" s="113"/>
      <c r="C35" s="113"/>
      <c r="D35" s="123"/>
      <c r="E35" s="80"/>
      <c r="F35" s="80"/>
      <c r="G35" s="80"/>
      <c r="H35" s="80"/>
      <c r="I35" s="80"/>
      <c r="J35" s="80"/>
    </row>
    <row r="36" spans="1:10" ht="28.8" x14ac:dyDescent="0.3">
      <c r="A36" s="113" t="s">
        <v>1008</v>
      </c>
      <c r="B36" s="113" t="s">
        <v>911</v>
      </c>
      <c r="C36" s="113" t="s">
        <v>912</v>
      </c>
      <c r="D36" s="127" t="s">
        <v>912</v>
      </c>
      <c r="E36" s="80"/>
      <c r="F36" s="80"/>
      <c r="G36" s="80"/>
      <c r="H36" s="80"/>
      <c r="I36" s="80"/>
      <c r="J36" s="80"/>
    </row>
    <row r="37" spans="1:10" x14ac:dyDescent="0.3">
      <c r="A37" s="113" t="s">
        <v>1009</v>
      </c>
      <c r="B37" s="113" t="s">
        <v>913</v>
      </c>
      <c r="C37" s="113" t="s">
        <v>914</v>
      </c>
      <c r="D37" s="134" t="s">
        <v>914</v>
      </c>
      <c r="E37" s="80"/>
      <c r="F37" s="80"/>
      <c r="G37" s="80"/>
      <c r="H37" s="80"/>
      <c r="I37" s="80"/>
      <c r="J37" s="80"/>
    </row>
    <row r="38" spans="1:10" x14ac:dyDescent="0.3">
      <c r="A38" s="113" t="s">
        <v>1010</v>
      </c>
      <c r="B38" s="113"/>
      <c r="C38" s="113"/>
      <c r="D38" s="123"/>
      <c r="E38" s="80"/>
      <c r="F38" s="80"/>
      <c r="G38" s="80"/>
      <c r="H38" s="80"/>
      <c r="I38" s="80"/>
      <c r="J38" s="80"/>
    </row>
    <row r="39" spans="1:10" x14ac:dyDescent="0.3">
      <c r="A39" s="113" t="s">
        <v>1011</v>
      </c>
      <c r="B39" s="113" t="s">
        <v>915</v>
      </c>
      <c r="C39" s="113" t="s">
        <v>875</v>
      </c>
      <c r="D39" s="124" t="s">
        <v>875</v>
      </c>
      <c r="E39" s="80"/>
      <c r="F39" s="80"/>
      <c r="G39" s="80"/>
      <c r="H39" s="80"/>
      <c r="I39" s="80"/>
      <c r="J39" s="80"/>
    </row>
    <row r="40" spans="1:10" ht="28.8" x14ac:dyDescent="0.3">
      <c r="A40" s="113" t="s">
        <v>13</v>
      </c>
      <c r="B40" s="113" t="s">
        <v>916</v>
      </c>
      <c r="C40" s="113" t="s">
        <v>1096</v>
      </c>
      <c r="D40" s="121" t="s">
        <v>971</v>
      </c>
      <c r="E40" s="98" t="s">
        <v>1057</v>
      </c>
      <c r="F40" s="96" t="s">
        <v>1054</v>
      </c>
      <c r="G40" s="80"/>
      <c r="H40" s="80"/>
      <c r="I40" s="80"/>
      <c r="J40" s="80"/>
    </row>
    <row r="41" spans="1:10" ht="28.8" x14ac:dyDescent="0.3">
      <c r="A41" s="113" t="s">
        <v>14</v>
      </c>
      <c r="B41" s="113" t="s">
        <v>918</v>
      </c>
      <c r="C41" s="113" t="s">
        <v>1129</v>
      </c>
      <c r="D41" s="129" t="s">
        <v>1124</v>
      </c>
      <c r="E41" s="82" t="s">
        <v>1042</v>
      </c>
      <c r="F41" s="96" t="s">
        <v>1054</v>
      </c>
      <c r="G41" s="80"/>
      <c r="H41" s="80"/>
      <c r="I41" s="80"/>
      <c r="J41" s="80"/>
    </row>
    <row r="42" spans="1:10" ht="57.6" x14ac:dyDescent="0.3">
      <c r="A42" s="113" t="s">
        <v>1012</v>
      </c>
      <c r="B42" s="113" t="s">
        <v>920</v>
      </c>
      <c r="C42" s="113" t="s">
        <v>1130</v>
      </c>
      <c r="D42" s="129" t="s">
        <v>1124</v>
      </c>
      <c r="E42" s="96" t="s">
        <v>1054</v>
      </c>
      <c r="F42" s="86" t="s">
        <v>1047</v>
      </c>
      <c r="G42" s="106" t="s">
        <v>1041</v>
      </c>
      <c r="H42" s="98" t="s">
        <v>1057</v>
      </c>
      <c r="I42" s="82" t="s">
        <v>1042</v>
      </c>
      <c r="J42" s="80"/>
    </row>
    <row r="43" spans="1:10" ht="28.8" x14ac:dyDescent="0.3">
      <c r="A43" s="113" t="s">
        <v>1013</v>
      </c>
      <c r="B43" s="113" t="s">
        <v>1115</v>
      </c>
      <c r="C43" s="113" t="s">
        <v>875</v>
      </c>
      <c r="D43" s="124" t="s">
        <v>875</v>
      </c>
      <c r="E43" s="80"/>
      <c r="F43" s="80"/>
      <c r="G43" s="80"/>
      <c r="H43" s="80"/>
      <c r="I43" s="80"/>
      <c r="J43" s="80"/>
    </row>
    <row r="44" spans="1:10" x14ac:dyDescent="0.3">
      <c r="A44" s="113" t="s">
        <v>15</v>
      </c>
      <c r="B44" s="113" t="s">
        <v>923</v>
      </c>
      <c r="C44" s="113" t="s">
        <v>924</v>
      </c>
      <c r="D44" s="135" t="s">
        <v>924</v>
      </c>
      <c r="E44" s="80"/>
      <c r="F44" s="80"/>
      <c r="G44" s="80"/>
      <c r="H44" s="80"/>
      <c r="I44" s="80"/>
      <c r="J44" s="80"/>
    </row>
    <row r="45" spans="1:10" x14ac:dyDescent="0.3">
      <c r="A45" s="113" t="s">
        <v>1014</v>
      </c>
      <c r="B45" s="113" t="s">
        <v>925</v>
      </c>
      <c r="C45" s="113" t="s">
        <v>926</v>
      </c>
      <c r="D45" s="124" t="s">
        <v>875</v>
      </c>
      <c r="E45" s="84" t="s">
        <v>1045</v>
      </c>
      <c r="F45" s="98" t="s">
        <v>1057</v>
      </c>
      <c r="G45" s="106" t="s">
        <v>1041</v>
      </c>
      <c r="H45" s="80"/>
      <c r="I45" s="80"/>
      <c r="J45" s="80"/>
    </row>
    <row r="46" spans="1:10" x14ac:dyDescent="0.3">
      <c r="A46" s="113" t="s">
        <v>16</v>
      </c>
      <c r="B46" s="113" t="s">
        <v>927</v>
      </c>
      <c r="C46" s="113" t="s">
        <v>928</v>
      </c>
      <c r="D46" s="136" t="s">
        <v>928</v>
      </c>
      <c r="E46" s="80"/>
      <c r="F46" s="80"/>
      <c r="G46" s="80"/>
      <c r="H46" s="80"/>
      <c r="I46" s="80"/>
      <c r="J46" s="80"/>
    </row>
    <row r="47" spans="1:10" x14ac:dyDescent="0.3">
      <c r="A47" s="113" t="s">
        <v>17</v>
      </c>
      <c r="B47" s="113" t="s">
        <v>929</v>
      </c>
      <c r="C47" s="113" t="s">
        <v>930</v>
      </c>
      <c r="D47" s="100" t="s">
        <v>875</v>
      </c>
      <c r="E47" s="107" t="s">
        <v>1067</v>
      </c>
      <c r="F47" s="80"/>
      <c r="G47" s="80"/>
      <c r="H47" s="80"/>
      <c r="I47" s="80"/>
      <c r="J47" s="80"/>
    </row>
    <row r="48" spans="1:10" x14ac:dyDescent="0.3">
      <c r="A48" s="113" t="s">
        <v>18</v>
      </c>
      <c r="B48" s="113" t="s">
        <v>931</v>
      </c>
      <c r="C48" s="113" t="s">
        <v>1104</v>
      </c>
      <c r="D48" s="136" t="s">
        <v>928</v>
      </c>
      <c r="E48" s="84" t="s">
        <v>1045</v>
      </c>
      <c r="F48" s="100" t="s">
        <v>1059</v>
      </c>
      <c r="G48" s="85" t="s">
        <v>1046</v>
      </c>
      <c r="H48" s="80"/>
      <c r="I48" s="80"/>
      <c r="J48" s="80"/>
    </row>
    <row r="49" spans="1:10" x14ac:dyDescent="0.3">
      <c r="A49" s="113" t="s">
        <v>1015</v>
      </c>
      <c r="B49" s="113" t="s">
        <v>933</v>
      </c>
      <c r="C49" s="113" t="s">
        <v>1102</v>
      </c>
      <c r="D49" s="136" t="s">
        <v>928</v>
      </c>
      <c r="E49" s="84" t="s">
        <v>1045</v>
      </c>
      <c r="F49" s="80"/>
      <c r="G49" s="80"/>
      <c r="H49" s="80"/>
      <c r="I49" s="80"/>
      <c r="J49" s="80"/>
    </row>
    <row r="50" spans="1:10" x14ac:dyDescent="0.3">
      <c r="A50" s="113" t="s">
        <v>19</v>
      </c>
      <c r="B50" s="113" t="s">
        <v>935</v>
      </c>
      <c r="C50" s="113" t="s">
        <v>936</v>
      </c>
      <c r="D50" s="121" t="s">
        <v>971</v>
      </c>
      <c r="E50" s="106" t="s">
        <v>1041</v>
      </c>
      <c r="F50" s="98" t="s">
        <v>1057</v>
      </c>
      <c r="G50" s="80"/>
      <c r="H50" s="80"/>
      <c r="I50" s="80"/>
      <c r="J50" s="80"/>
    </row>
    <row r="51" spans="1:10" ht="57.6" x14ac:dyDescent="0.3">
      <c r="A51" s="113" t="s">
        <v>20</v>
      </c>
      <c r="B51" s="113" t="s">
        <v>937</v>
      </c>
      <c r="C51" s="113" t="s">
        <v>938</v>
      </c>
      <c r="D51" s="122" t="s">
        <v>891</v>
      </c>
      <c r="E51" s="106" t="s">
        <v>1041</v>
      </c>
      <c r="F51" s="97" t="s">
        <v>1055</v>
      </c>
      <c r="G51" s="93" t="s">
        <v>1051</v>
      </c>
      <c r="H51" s="80"/>
      <c r="I51" s="80"/>
      <c r="J51" s="80"/>
    </row>
    <row r="52" spans="1:10" x14ac:dyDescent="0.3">
      <c r="A52" s="113" t="s">
        <v>21</v>
      </c>
      <c r="B52" s="113" t="s">
        <v>939</v>
      </c>
      <c r="C52" s="113" t="s">
        <v>1123</v>
      </c>
      <c r="D52" s="129" t="s">
        <v>1123</v>
      </c>
      <c r="E52" s="80"/>
      <c r="F52" s="80"/>
      <c r="G52" s="80"/>
      <c r="H52" s="80"/>
      <c r="I52" s="80"/>
      <c r="J52" s="80"/>
    </row>
    <row r="53" spans="1:10" x14ac:dyDescent="0.3">
      <c r="A53" s="113" t="s">
        <v>22</v>
      </c>
      <c r="B53" s="113" t="s">
        <v>941</v>
      </c>
      <c r="C53" s="113" t="s">
        <v>891</v>
      </c>
      <c r="D53" s="122" t="s">
        <v>891</v>
      </c>
      <c r="E53" s="80"/>
      <c r="F53" s="80"/>
      <c r="G53" s="80"/>
      <c r="H53" s="80"/>
      <c r="I53" s="80"/>
      <c r="J53" s="80"/>
    </row>
    <row r="54" spans="1:10" x14ac:dyDescent="0.3">
      <c r="A54" s="113" t="s">
        <v>23</v>
      </c>
      <c r="B54" s="113" t="s">
        <v>942</v>
      </c>
      <c r="C54" s="113" t="s">
        <v>943</v>
      </c>
      <c r="D54" s="124" t="s">
        <v>875</v>
      </c>
      <c r="E54" s="102" t="s">
        <v>1068</v>
      </c>
      <c r="F54" s="80"/>
      <c r="G54" s="80"/>
      <c r="H54" s="80"/>
      <c r="I54" s="80"/>
      <c r="J54" s="80"/>
    </row>
    <row r="55" spans="1:10" x14ac:dyDescent="0.3">
      <c r="A55" s="113" t="s">
        <v>1016</v>
      </c>
      <c r="B55" s="113"/>
      <c r="C55" s="113"/>
      <c r="D55" s="123"/>
      <c r="E55" s="80"/>
      <c r="F55" s="80"/>
      <c r="G55" s="80"/>
      <c r="H55" s="80"/>
      <c r="I55" s="80"/>
      <c r="J55" s="80"/>
    </row>
    <row r="56" spans="1:10" ht="43.2" x14ac:dyDescent="0.3">
      <c r="A56" s="113" t="s">
        <v>1017</v>
      </c>
      <c r="B56" s="113" t="s">
        <v>1110</v>
      </c>
      <c r="C56" s="113" t="s">
        <v>945</v>
      </c>
      <c r="D56" s="120" t="s">
        <v>1069</v>
      </c>
      <c r="E56" s="85" t="s">
        <v>1046</v>
      </c>
      <c r="F56" s="100" t="s">
        <v>1059</v>
      </c>
      <c r="G56" s="82" t="s">
        <v>1042</v>
      </c>
      <c r="H56" s="80"/>
      <c r="I56" s="80"/>
      <c r="J56" s="80"/>
    </row>
    <row r="57" spans="1:10" x14ac:dyDescent="0.3">
      <c r="A57" s="113" t="s">
        <v>24</v>
      </c>
      <c r="B57" s="113" t="s">
        <v>946</v>
      </c>
      <c r="C57" s="113" t="s">
        <v>875</v>
      </c>
      <c r="D57" s="124" t="s">
        <v>875</v>
      </c>
      <c r="E57" s="80"/>
      <c r="F57" s="80"/>
      <c r="G57" s="80"/>
      <c r="H57" s="80"/>
      <c r="I57" s="80"/>
      <c r="J57" s="80"/>
    </row>
    <row r="58" spans="1:10" x14ac:dyDescent="0.3">
      <c r="A58" s="113" t="s">
        <v>1018</v>
      </c>
      <c r="B58" s="113"/>
      <c r="C58" s="113"/>
      <c r="D58" s="123"/>
      <c r="E58" s="80"/>
      <c r="F58" s="80"/>
      <c r="G58" s="80"/>
      <c r="H58" s="80"/>
      <c r="I58" s="80"/>
      <c r="J58" s="80"/>
    </row>
    <row r="59" spans="1:10" x14ac:dyDescent="0.3">
      <c r="A59" s="113" t="s">
        <v>1019</v>
      </c>
      <c r="B59" s="113"/>
      <c r="C59" s="113"/>
      <c r="D59" s="123"/>
      <c r="E59" s="80"/>
      <c r="F59" s="80"/>
      <c r="G59" s="80"/>
      <c r="H59" s="80"/>
      <c r="I59" s="80"/>
      <c r="J59" s="80"/>
    </row>
    <row r="60" spans="1:10" x14ac:dyDescent="0.3">
      <c r="A60" s="113" t="s">
        <v>25</v>
      </c>
      <c r="B60" s="113" t="s">
        <v>947</v>
      </c>
      <c r="C60" s="113" t="s">
        <v>948</v>
      </c>
      <c r="D60" s="122" t="s">
        <v>891</v>
      </c>
      <c r="E60" s="84" t="s">
        <v>1045</v>
      </c>
      <c r="F60" s="104" t="s">
        <v>1065</v>
      </c>
      <c r="G60" s="84" t="s">
        <v>1070</v>
      </c>
      <c r="H60" s="80"/>
      <c r="I60" s="80"/>
      <c r="J60" s="80"/>
    </row>
    <row r="61" spans="1:10" x14ac:dyDescent="0.3">
      <c r="A61" s="113" t="s">
        <v>1020</v>
      </c>
      <c r="B61" s="113" t="s">
        <v>949</v>
      </c>
      <c r="C61" s="113" t="s">
        <v>893</v>
      </c>
      <c r="D61" s="130" t="s">
        <v>893</v>
      </c>
      <c r="E61" s="80"/>
      <c r="F61" s="80"/>
      <c r="G61" s="80"/>
      <c r="H61" s="80"/>
      <c r="I61" s="80"/>
      <c r="J61" s="80"/>
    </row>
    <row r="62" spans="1:10" x14ac:dyDescent="0.3">
      <c r="A62" s="113" t="s">
        <v>1021</v>
      </c>
      <c r="B62" s="113"/>
      <c r="C62" s="113"/>
      <c r="D62" s="123"/>
      <c r="E62" s="80"/>
      <c r="F62" s="80"/>
      <c r="G62" s="80"/>
      <c r="H62" s="80"/>
      <c r="I62" s="80"/>
      <c r="J62" s="80"/>
    </row>
    <row r="63" spans="1:10" ht="57.6" x14ac:dyDescent="0.3">
      <c r="A63" s="113" t="s">
        <v>1022</v>
      </c>
      <c r="B63" s="113" t="s">
        <v>950</v>
      </c>
      <c r="C63" s="113" t="s">
        <v>951</v>
      </c>
      <c r="D63" s="131" t="s">
        <v>1060</v>
      </c>
      <c r="E63" s="84" t="s">
        <v>1045</v>
      </c>
      <c r="F63" s="108" t="s">
        <v>1071</v>
      </c>
      <c r="G63" s="96" t="s">
        <v>1054</v>
      </c>
      <c r="H63" s="109" t="s">
        <v>1072</v>
      </c>
      <c r="I63" s="80"/>
      <c r="J63" s="80"/>
    </row>
    <row r="64" spans="1:10" x14ac:dyDescent="0.3">
      <c r="A64" s="113" t="s">
        <v>1023</v>
      </c>
      <c r="B64" s="113" t="s">
        <v>952</v>
      </c>
      <c r="C64" s="113" t="s">
        <v>953</v>
      </c>
      <c r="D64" s="131" t="s">
        <v>1060</v>
      </c>
      <c r="E64" s="84" t="s">
        <v>1045</v>
      </c>
      <c r="F64" s="80"/>
      <c r="G64" s="80"/>
      <c r="H64" s="80"/>
      <c r="I64" s="80"/>
      <c r="J64" s="80"/>
    </row>
    <row r="65" spans="1:10" x14ac:dyDescent="0.3">
      <c r="A65" s="113" t="s">
        <v>1024</v>
      </c>
      <c r="B65" s="113"/>
      <c r="C65" s="113"/>
      <c r="D65" s="123"/>
      <c r="E65" s="80"/>
      <c r="F65" s="80"/>
      <c r="G65" s="80"/>
      <c r="H65" s="80"/>
      <c r="I65" s="80"/>
      <c r="J65" s="80"/>
    </row>
    <row r="66" spans="1:10" x14ac:dyDescent="0.3">
      <c r="A66" s="113" t="s">
        <v>1025</v>
      </c>
      <c r="B66" s="113" t="s">
        <v>954</v>
      </c>
      <c r="C66" s="113" t="s">
        <v>1123</v>
      </c>
      <c r="D66" s="129" t="s">
        <v>1123</v>
      </c>
      <c r="E66" s="80"/>
      <c r="F66" s="80"/>
      <c r="G66" s="80"/>
      <c r="H66" s="80"/>
      <c r="I66" s="80"/>
      <c r="J66" s="80"/>
    </row>
    <row r="67" spans="1:10" x14ac:dyDescent="0.3">
      <c r="A67" s="113" t="s">
        <v>26</v>
      </c>
      <c r="B67" s="113" t="s">
        <v>956</v>
      </c>
      <c r="C67" s="113" t="s">
        <v>957</v>
      </c>
      <c r="D67" s="122" t="s">
        <v>891</v>
      </c>
      <c r="E67" s="95" t="s">
        <v>1040</v>
      </c>
      <c r="F67" s="80"/>
      <c r="G67" s="80"/>
      <c r="H67" s="80"/>
      <c r="I67" s="80"/>
      <c r="J67" s="80"/>
    </row>
    <row r="68" spans="1:10" ht="43.2" x14ac:dyDescent="0.3">
      <c r="A68" s="113" t="s">
        <v>1026</v>
      </c>
      <c r="B68" s="113" t="s">
        <v>958</v>
      </c>
      <c r="C68" s="113" t="s">
        <v>1151</v>
      </c>
      <c r="D68" s="137" t="s">
        <v>1077</v>
      </c>
      <c r="E68" s="83" t="s">
        <v>1044</v>
      </c>
      <c r="F68" s="80"/>
      <c r="G68" s="80"/>
      <c r="H68" s="80"/>
      <c r="I68" s="80"/>
      <c r="J68" s="80"/>
    </row>
    <row r="69" spans="1:10" x14ac:dyDescent="0.3">
      <c r="A69" s="113" t="s">
        <v>27</v>
      </c>
      <c r="B69" s="113" t="s">
        <v>960</v>
      </c>
      <c r="C69" s="113" t="s">
        <v>961</v>
      </c>
      <c r="D69" s="121" t="s">
        <v>971</v>
      </c>
      <c r="E69" s="106" t="s">
        <v>1041</v>
      </c>
      <c r="F69" s="80"/>
      <c r="G69" s="80"/>
      <c r="H69" s="80"/>
      <c r="I69" s="80"/>
      <c r="J69" s="80"/>
    </row>
    <row r="70" spans="1:10" x14ac:dyDescent="0.3">
      <c r="A70" s="113" t="s">
        <v>28</v>
      </c>
      <c r="B70" s="113" t="s">
        <v>962</v>
      </c>
      <c r="C70" s="113" t="s">
        <v>963</v>
      </c>
      <c r="D70" s="124" t="s">
        <v>875</v>
      </c>
      <c r="E70" s="107" t="s">
        <v>1073</v>
      </c>
      <c r="F70" s="80"/>
      <c r="G70" s="80"/>
      <c r="H70" s="80"/>
      <c r="I70" s="80"/>
      <c r="J70" s="80"/>
    </row>
    <row r="71" spans="1:10" ht="28.8" x14ac:dyDescent="0.3">
      <c r="A71" s="113" t="s">
        <v>1027</v>
      </c>
      <c r="B71" s="113" t="s">
        <v>964</v>
      </c>
      <c r="C71" s="113" t="s">
        <v>965</v>
      </c>
      <c r="D71" s="136" t="s">
        <v>1074</v>
      </c>
      <c r="E71" s="102" t="s">
        <v>1062</v>
      </c>
      <c r="F71" s="96" t="s">
        <v>1054</v>
      </c>
      <c r="G71" s="80"/>
      <c r="H71" s="80"/>
      <c r="I71" s="80"/>
      <c r="J71" s="80"/>
    </row>
    <row r="72" spans="1:10" x14ac:dyDescent="0.3">
      <c r="A72" s="113" t="s">
        <v>29</v>
      </c>
      <c r="B72" s="113" t="s">
        <v>967</v>
      </c>
      <c r="C72" s="113" t="s">
        <v>967</v>
      </c>
      <c r="D72" s="120" t="s">
        <v>967</v>
      </c>
      <c r="E72" s="80"/>
      <c r="F72" s="80"/>
      <c r="G72" s="80"/>
      <c r="H72" s="80"/>
      <c r="I72" s="80"/>
      <c r="J72" s="80"/>
    </row>
    <row r="73" spans="1:10" x14ac:dyDescent="0.3">
      <c r="A73" s="113" t="s">
        <v>30</v>
      </c>
      <c r="B73" s="113" t="s">
        <v>968</v>
      </c>
      <c r="C73" s="113" t="s">
        <v>969</v>
      </c>
      <c r="D73" s="121" t="s">
        <v>971</v>
      </c>
      <c r="E73" s="102" t="s">
        <v>1062</v>
      </c>
      <c r="F73" s="110" t="s">
        <v>1075</v>
      </c>
      <c r="G73" s="80"/>
      <c r="H73" s="80"/>
      <c r="I73" s="80"/>
      <c r="J73" s="80"/>
    </row>
    <row r="74" spans="1:10" x14ac:dyDescent="0.3">
      <c r="A74" s="113" t="s">
        <v>1028</v>
      </c>
      <c r="B74" s="113" t="s">
        <v>970</v>
      </c>
      <c r="C74" s="113" t="s">
        <v>971</v>
      </c>
      <c r="D74" s="121" t="s">
        <v>971</v>
      </c>
      <c r="E74" s="80"/>
      <c r="F74" s="80"/>
      <c r="G74" s="80"/>
      <c r="H74" s="80"/>
      <c r="I74" s="80"/>
      <c r="J74" s="80"/>
    </row>
    <row r="75" spans="1:10" x14ac:dyDescent="0.3">
      <c r="A75" s="113" t="s">
        <v>1029</v>
      </c>
      <c r="B75" s="113" t="s">
        <v>972</v>
      </c>
      <c r="C75" s="113" t="s">
        <v>875</v>
      </c>
      <c r="D75" s="124" t="s">
        <v>875</v>
      </c>
      <c r="E75" s="80"/>
      <c r="F75" s="80"/>
      <c r="G75" s="80"/>
      <c r="H75" s="80"/>
      <c r="I75" s="80"/>
      <c r="J75" s="80"/>
    </row>
    <row r="76" spans="1:10" x14ac:dyDescent="0.3">
      <c r="A76" s="113" t="s">
        <v>1030</v>
      </c>
      <c r="B76" s="113" t="s">
        <v>973</v>
      </c>
      <c r="C76" s="113" t="s">
        <v>875</v>
      </c>
      <c r="D76" s="124" t="s">
        <v>875</v>
      </c>
      <c r="E76" s="80"/>
      <c r="F76" s="80"/>
      <c r="G76" s="80"/>
      <c r="H76" s="80"/>
      <c r="I76" s="80"/>
      <c r="J76" s="80"/>
    </row>
    <row r="77" spans="1:10" x14ac:dyDescent="0.3">
      <c r="A77" s="113" t="s">
        <v>1031</v>
      </c>
      <c r="B77" s="113" t="s">
        <v>974</v>
      </c>
      <c r="C77" s="113" t="s">
        <v>1126</v>
      </c>
      <c r="D77" s="121" t="s">
        <v>971</v>
      </c>
      <c r="E77" s="90" t="s">
        <v>1127</v>
      </c>
      <c r="F77" s="80"/>
      <c r="G77" s="80"/>
      <c r="H77" s="80"/>
      <c r="I77" s="80"/>
      <c r="J77" s="80"/>
    </row>
    <row r="78" spans="1:10" x14ac:dyDescent="0.3">
      <c r="A78" s="113" t="s">
        <v>1032</v>
      </c>
      <c r="B78" s="113" t="s">
        <v>976</v>
      </c>
      <c r="C78" s="113" t="s">
        <v>1139</v>
      </c>
      <c r="D78" s="137" t="s">
        <v>1139</v>
      </c>
      <c r="E78" s="80"/>
      <c r="F78" s="80"/>
      <c r="G78" s="80"/>
      <c r="H78" s="80"/>
      <c r="I78" s="80"/>
      <c r="J78" s="80"/>
    </row>
    <row r="79" spans="1:10" x14ac:dyDescent="0.3">
      <c r="A79" s="113" t="s">
        <v>1033</v>
      </c>
      <c r="B79" s="113" t="s">
        <v>976</v>
      </c>
      <c r="C79" s="113" t="s">
        <v>1139</v>
      </c>
      <c r="D79" s="137" t="s">
        <v>1139</v>
      </c>
      <c r="E79" s="80"/>
      <c r="F79" s="80"/>
      <c r="G79" s="80"/>
      <c r="H79" s="80"/>
      <c r="I79" s="80"/>
      <c r="J79" s="80"/>
    </row>
    <row r="80" spans="1:10" x14ac:dyDescent="0.3">
      <c r="A80" s="113" t="s">
        <v>1034</v>
      </c>
      <c r="B80" s="113" t="s">
        <v>978</v>
      </c>
      <c r="C80" s="113" t="s">
        <v>1139</v>
      </c>
      <c r="D80" s="137" t="s">
        <v>1139</v>
      </c>
      <c r="E80" s="80"/>
      <c r="F80" s="80"/>
      <c r="G80" s="80"/>
      <c r="H80" s="80"/>
      <c r="I80" s="80"/>
      <c r="J80" s="80"/>
    </row>
    <row r="81" spans="1:15" ht="28.8" x14ac:dyDescent="0.3">
      <c r="A81" s="113" t="s">
        <v>1035</v>
      </c>
      <c r="B81" s="113" t="s">
        <v>979</v>
      </c>
      <c r="C81" s="113" t="s">
        <v>1131</v>
      </c>
      <c r="D81" s="131" t="s">
        <v>1076</v>
      </c>
      <c r="E81" s="98" t="s">
        <v>1057</v>
      </c>
      <c r="F81" s="90" t="s">
        <v>1127</v>
      </c>
      <c r="G81" s="107" t="s">
        <v>1073</v>
      </c>
      <c r="H81" s="80"/>
      <c r="I81" s="80"/>
      <c r="J81" s="80"/>
    </row>
    <row r="82" spans="1:15" x14ac:dyDescent="0.3">
      <c r="A82" s="113" t="s">
        <v>1036</v>
      </c>
      <c r="B82" s="113" t="s">
        <v>981</v>
      </c>
      <c r="C82" s="113" t="s">
        <v>982</v>
      </c>
      <c r="D82" s="137" t="s">
        <v>1077</v>
      </c>
      <c r="E82" s="97" t="s">
        <v>1055</v>
      </c>
      <c r="F82" s="111" t="s">
        <v>1078</v>
      </c>
      <c r="G82" s="84" t="s">
        <v>1045</v>
      </c>
      <c r="H82" s="80"/>
      <c r="I82" s="80"/>
      <c r="J82" s="80"/>
    </row>
    <row r="83" spans="1:15" ht="28.8" x14ac:dyDescent="0.3">
      <c r="A83" s="113" t="s">
        <v>1037</v>
      </c>
      <c r="B83" s="113" t="s">
        <v>983</v>
      </c>
      <c r="C83" s="113" t="s">
        <v>1105</v>
      </c>
      <c r="D83" s="138" t="s">
        <v>1106</v>
      </c>
      <c r="E83" s="106" t="s">
        <v>893</v>
      </c>
      <c r="F83" s="95" t="s">
        <v>1040</v>
      </c>
      <c r="G83" s="80"/>
      <c r="H83" s="80"/>
      <c r="I83" s="80"/>
      <c r="J83" s="80"/>
    </row>
    <row r="84" spans="1:15" ht="43.2" x14ac:dyDescent="0.3">
      <c r="A84" s="113" t="s">
        <v>1038</v>
      </c>
      <c r="B84" s="113" t="s">
        <v>985</v>
      </c>
      <c r="C84" s="113" t="s">
        <v>986</v>
      </c>
      <c r="D84" s="122" t="s">
        <v>891</v>
      </c>
      <c r="E84" s="89" t="s">
        <v>1079</v>
      </c>
      <c r="F84" s="95" t="s">
        <v>1040</v>
      </c>
      <c r="G84" s="106" t="s">
        <v>893</v>
      </c>
      <c r="H84" s="93" t="s">
        <v>1051</v>
      </c>
      <c r="I84" s="80"/>
      <c r="J84" s="80"/>
    </row>
    <row r="85" spans="1:15" x14ac:dyDescent="0.3">
      <c r="A85" s="39">
        <f>COUNTA(A3:A84)</f>
        <v>82</v>
      </c>
      <c r="D85" s="39">
        <f>COUNTA(D3:D84)</f>
        <v>71</v>
      </c>
    </row>
    <row r="86" spans="1:15" x14ac:dyDescent="0.3">
      <c r="L86" s="20" t="s">
        <v>1223</v>
      </c>
    </row>
    <row r="87" spans="1:15" ht="28.2" customHeight="1" x14ac:dyDescent="0.3">
      <c r="L87" s="112" t="s">
        <v>1144</v>
      </c>
      <c r="M87" s="115" t="s">
        <v>1142</v>
      </c>
      <c r="N87" s="115" t="s">
        <v>1235</v>
      </c>
      <c r="O87" s="116" t="s">
        <v>1236</v>
      </c>
    </row>
    <row r="88" spans="1:15" x14ac:dyDescent="0.3">
      <c r="L88" s="40" t="s">
        <v>1108</v>
      </c>
      <c r="M88" s="8">
        <f>COUNTIF($D$3:$J$84, "*charts*")+COUNTIF( $D$3:$J$84, "*graphs*")</f>
        <v>29</v>
      </c>
      <c r="N88" s="114">
        <f>M88/$D$85</f>
        <v>0.40845070422535212</v>
      </c>
      <c r="O88" s="25">
        <f>M88/$A$85</f>
        <v>0.35365853658536583</v>
      </c>
    </row>
    <row r="89" spans="1:15" x14ac:dyDescent="0.3">
      <c r="L89" s="41" t="s">
        <v>875</v>
      </c>
      <c r="M89" s="8">
        <f>COUNTIF($D$3:$J$84, "*summary results*")</f>
        <v>15</v>
      </c>
      <c r="N89" s="114">
        <f t="shared" ref="N89:N122" si="0">M89/$D$85</f>
        <v>0.21126760563380281</v>
      </c>
      <c r="O89" s="25">
        <f t="shared" ref="O89:O122" si="1">M89/$A$85</f>
        <v>0.18292682926829268</v>
      </c>
    </row>
    <row r="90" spans="1:15" x14ac:dyDescent="0.3">
      <c r="L90" s="42" t="s">
        <v>1060</v>
      </c>
      <c r="M90" s="8">
        <f>COUNTIF($D$3:$J$84, "*individual exposure*")</f>
        <v>11</v>
      </c>
      <c r="N90" s="114">
        <f t="shared" si="0"/>
        <v>0.15492957746478872</v>
      </c>
      <c r="O90" s="25">
        <f t="shared" si="1"/>
        <v>0.13414634146341464</v>
      </c>
    </row>
    <row r="91" spans="1:15" x14ac:dyDescent="0.3">
      <c r="L91" s="43" t="s">
        <v>891</v>
      </c>
      <c r="M91" s="8">
        <f>COUNTIF($D$3:$J$84, "*all data*")</f>
        <v>12</v>
      </c>
      <c r="N91" s="114">
        <f t="shared" si="0"/>
        <v>0.16901408450704225</v>
      </c>
      <c r="O91" s="25">
        <f t="shared" si="1"/>
        <v>0.14634146341463414</v>
      </c>
    </row>
    <row r="92" spans="1:15" x14ac:dyDescent="0.3">
      <c r="L92" s="44" t="s">
        <v>1124</v>
      </c>
      <c r="M92" s="8">
        <f>COUNTIF($D$3:$J$84, "*numeric*")</f>
        <v>11</v>
      </c>
      <c r="N92" s="114">
        <f t="shared" si="0"/>
        <v>0.15492957746478872</v>
      </c>
      <c r="O92" s="25">
        <f t="shared" si="1"/>
        <v>0.13414634146341464</v>
      </c>
    </row>
    <row r="93" spans="1:15" x14ac:dyDescent="0.3">
      <c r="L93" s="45" t="s">
        <v>1109</v>
      </c>
      <c r="M93" s="8">
        <f>COUNTIF($D$3:$J$84, "*raw data*")+COUNTIF($D$3:$J$84, "*excel*")</f>
        <v>10</v>
      </c>
      <c r="N93" s="114">
        <f t="shared" si="0"/>
        <v>0.14084507042253522</v>
      </c>
      <c r="O93" s="25">
        <f t="shared" si="1"/>
        <v>0.12195121951219512</v>
      </c>
    </row>
    <row r="94" spans="1:15" x14ac:dyDescent="0.3">
      <c r="L94" s="46" t="s">
        <v>893</v>
      </c>
      <c r="M94" s="8">
        <f>COUNTIF($D$3:$J$84, "*spatial trends*")</f>
        <v>10</v>
      </c>
      <c r="N94" s="114">
        <f t="shared" si="0"/>
        <v>0.14084507042253522</v>
      </c>
      <c r="O94" s="25">
        <f>M94/$A$85</f>
        <v>0.12195121951219512</v>
      </c>
    </row>
    <row r="95" spans="1:15" x14ac:dyDescent="0.3">
      <c r="L95" s="47" t="s">
        <v>912</v>
      </c>
      <c r="M95" s="8">
        <f>COUNTIF($D$3:$J$84, "*comparison with limit values*")</f>
        <v>10</v>
      </c>
      <c r="N95" s="114">
        <f t="shared" si="0"/>
        <v>0.14084507042253522</v>
      </c>
      <c r="O95" s="25">
        <f t="shared" ref="O95" si="2">M95/$A$85</f>
        <v>0.12195121951219512</v>
      </c>
    </row>
    <row r="96" spans="1:15" x14ac:dyDescent="0.3">
      <c r="L96" s="48" t="s">
        <v>914</v>
      </c>
      <c r="M96" s="8">
        <f>COUNTIF($D$3:$J$84, "*comparison with others*")</f>
        <v>9</v>
      </c>
      <c r="N96" s="114">
        <f t="shared" si="0"/>
        <v>0.12676056338028169</v>
      </c>
      <c r="O96" s="25">
        <f t="shared" si="1"/>
        <v>0.10975609756097561</v>
      </c>
    </row>
    <row r="97" spans="10:15" x14ac:dyDescent="0.3">
      <c r="J97" s="37"/>
      <c r="L97" s="74" t="s">
        <v>1139</v>
      </c>
      <c r="M97" s="8">
        <f>COUNTIF($D$3:$J$84, "*air quality assessment*")</f>
        <v>8</v>
      </c>
      <c r="N97" s="114">
        <f t="shared" si="0"/>
        <v>0.11267605633802817</v>
      </c>
      <c r="O97" s="25">
        <f t="shared" si="1"/>
        <v>9.7560975609756101E-2</v>
      </c>
    </row>
    <row r="98" spans="10:15" x14ac:dyDescent="0.3">
      <c r="J98" s="37"/>
      <c r="L98" s="49" t="s">
        <v>924</v>
      </c>
      <c r="M98" s="8">
        <f>COUNTIF($D$3:$J$84, "*time trends*")</f>
        <v>8</v>
      </c>
      <c r="N98" s="114">
        <f t="shared" si="0"/>
        <v>0.11267605633802817</v>
      </c>
      <c r="O98" s="25">
        <f t="shared" si="1"/>
        <v>9.7560975609756101E-2</v>
      </c>
    </row>
    <row r="99" spans="10:15" x14ac:dyDescent="0.3">
      <c r="J99" s="37"/>
      <c r="L99" s="50" t="s">
        <v>1116</v>
      </c>
      <c r="M99" s="8">
        <f>COUNTIF($D$3:$J$84, "*electronic*")+COUNTIF($D$3:$J$84,"*PDF*")</f>
        <v>7</v>
      </c>
      <c r="N99" s="114">
        <f t="shared" si="0"/>
        <v>9.8591549295774641E-2</v>
      </c>
      <c r="O99" s="25">
        <f t="shared" si="1"/>
        <v>8.5365853658536592E-2</v>
      </c>
    </row>
    <row r="100" spans="10:15" x14ac:dyDescent="0.3">
      <c r="J100" s="37"/>
      <c r="L100" s="51" t="s">
        <v>1099</v>
      </c>
      <c r="M100" s="8">
        <f>COUNTIF($D$3:$J$84, "*health effects*")</f>
        <v>4</v>
      </c>
      <c r="N100" s="114">
        <f t="shared" si="0"/>
        <v>5.6338028169014086E-2</v>
      </c>
      <c r="O100" s="25">
        <f t="shared" si="1"/>
        <v>4.878048780487805E-2</v>
      </c>
    </row>
    <row r="101" spans="10:15" x14ac:dyDescent="0.3">
      <c r="J101" s="37"/>
      <c r="L101" s="52" t="s">
        <v>1103</v>
      </c>
      <c r="M101" s="8">
        <f>COUNTIF($D$3:$J$84, "*suggestions for improvements*")</f>
        <v>4</v>
      </c>
      <c r="N101" s="114">
        <f t="shared" si="0"/>
        <v>5.6338028169014086E-2</v>
      </c>
      <c r="O101" s="25">
        <f t="shared" si="1"/>
        <v>4.878048780487805E-2</v>
      </c>
    </row>
    <row r="102" spans="10:15" x14ac:dyDescent="0.3">
      <c r="J102" s="37"/>
      <c r="L102" s="53" t="s">
        <v>1117</v>
      </c>
      <c r="M102" s="8">
        <f>COUNTIF($D$3:$J$84, "*textual*")</f>
        <v>4</v>
      </c>
      <c r="N102" s="114">
        <f t="shared" si="0"/>
        <v>5.6338028169014086E-2</v>
      </c>
      <c r="O102" s="25">
        <f t="shared" si="1"/>
        <v>4.878048780487805E-2</v>
      </c>
    </row>
    <row r="103" spans="10:15" x14ac:dyDescent="0.3">
      <c r="J103" s="37"/>
      <c r="L103" s="54" t="s">
        <v>1120</v>
      </c>
      <c r="M103" s="8">
        <f>COUNTIF($D$3:$J$84, "*explanations*")</f>
        <v>4</v>
      </c>
      <c r="N103" s="114">
        <f t="shared" si="0"/>
        <v>5.6338028169014086E-2</v>
      </c>
      <c r="O103" s="25">
        <f t="shared" si="1"/>
        <v>4.878048780487805E-2</v>
      </c>
    </row>
    <row r="104" spans="10:15" x14ac:dyDescent="0.3">
      <c r="J104" s="37"/>
      <c r="L104" s="55" t="s">
        <v>1098</v>
      </c>
      <c r="M104" s="8">
        <f>COUNTIF($D$3:$J$84, "*heart rate*")</f>
        <v>3</v>
      </c>
      <c r="N104" s="114">
        <f t="shared" si="0"/>
        <v>4.2253521126760563E-2</v>
      </c>
      <c r="O104" s="25">
        <f t="shared" si="1"/>
        <v>3.6585365853658534E-2</v>
      </c>
    </row>
    <row r="105" spans="10:15" x14ac:dyDescent="0.3">
      <c r="J105" s="37"/>
      <c r="L105" s="56" t="s">
        <v>1063</v>
      </c>
      <c r="M105" s="8">
        <f>COUNTIF($D$3:$J$84, "*averages*")</f>
        <v>3</v>
      </c>
      <c r="N105" s="114">
        <f t="shared" si="0"/>
        <v>4.2253521126760563E-2</v>
      </c>
      <c r="O105" s="25">
        <f t="shared" si="1"/>
        <v>3.6585365853658534E-2</v>
      </c>
    </row>
    <row r="106" spans="10:15" x14ac:dyDescent="0.3">
      <c r="J106" s="37"/>
      <c r="L106" s="57" t="s">
        <v>1138</v>
      </c>
      <c r="M106" s="8">
        <f>COUNTIF($D$3:$J$84, "*PM how much and where*")+COUNTIF($D$3:$J$84, "*PM*")</f>
        <v>3</v>
      </c>
      <c r="N106" s="114">
        <f t="shared" si="0"/>
        <v>4.2253521126760563E-2</v>
      </c>
      <c r="O106" s="25">
        <f t="shared" si="1"/>
        <v>3.6585365853658534E-2</v>
      </c>
    </row>
    <row r="107" spans="10:15" x14ac:dyDescent="0.3">
      <c r="J107" s="37"/>
      <c r="L107" s="58" t="s">
        <v>1097</v>
      </c>
      <c r="M107" s="8">
        <f>COUNTIF($D$3:$J$84, "*unusual observations*")</f>
        <v>2</v>
      </c>
      <c r="N107" s="114">
        <f t="shared" si="0"/>
        <v>2.8169014084507043E-2</v>
      </c>
      <c r="O107" s="25">
        <f t="shared" si="1"/>
        <v>2.4390243902439025E-2</v>
      </c>
    </row>
    <row r="108" spans="10:15" x14ac:dyDescent="0.3">
      <c r="L108" s="59" t="s">
        <v>1107</v>
      </c>
      <c r="M108" s="8">
        <f>COUNTIF($D$3:$J$84, "*simple*")</f>
        <v>2</v>
      </c>
      <c r="N108" s="114">
        <f t="shared" si="0"/>
        <v>2.8169014084507043E-2</v>
      </c>
      <c r="O108" s="25">
        <f t="shared" si="1"/>
        <v>2.4390243902439025E-2</v>
      </c>
    </row>
    <row r="109" spans="10:15" x14ac:dyDescent="0.3">
      <c r="L109" s="60" t="s">
        <v>1123</v>
      </c>
      <c r="M109" s="8">
        <f>COUNTIF($D$3:$J$84, "*clean air*")</f>
        <v>2</v>
      </c>
      <c r="N109" s="114">
        <f t="shared" si="0"/>
        <v>2.8169014084507043E-2</v>
      </c>
      <c r="O109" s="25">
        <f t="shared" si="1"/>
        <v>2.4390243902439025E-2</v>
      </c>
    </row>
    <row r="110" spans="10:15" x14ac:dyDescent="0.3">
      <c r="L110" s="61" t="s">
        <v>1080</v>
      </c>
      <c r="M110" s="8">
        <f>COUNTIF($D$3:$J$84, "*API*")</f>
        <v>1</v>
      </c>
      <c r="N110" s="114">
        <f t="shared" si="0"/>
        <v>1.4084507042253521E-2</v>
      </c>
      <c r="O110" s="25">
        <f t="shared" si="1"/>
        <v>1.2195121951219513E-2</v>
      </c>
    </row>
    <row r="111" spans="10:15" x14ac:dyDescent="0.3">
      <c r="L111" s="62" t="s">
        <v>1141</v>
      </c>
      <c r="M111" s="8">
        <f>COUNTIF($D$3:$J$84, "* consultation with experts*")</f>
        <v>1</v>
      </c>
      <c r="N111" s="114">
        <f t="shared" si="0"/>
        <v>1.4084507042253521E-2</v>
      </c>
      <c r="O111" s="25">
        <f t="shared" si="1"/>
        <v>1.2195121951219513E-2</v>
      </c>
    </row>
    <row r="112" spans="10:15" x14ac:dyDescent="0.3">
      <c r="L112" s="63" t="s">
        <v>1100</v>
      </c>
      <c r="M112" s="8">
        <f>COUNTIF($D$3:$J$84, "*stress level*")</f>
        <v>1</v>
      </c>
      <c r="N112" s="114">
        <f t="shared" si="0"/>
        <v>1.4084507042253521E-2</v>
      </c>
      <c r="O112" s="25">
        <f t="shared" si="1"/>
        <v>1.2195121951219513E-2</v>
      </c>
    </row>
    <row r="113" spans="1:15" x14ac:dyDescent="0.3">
      <c r="L113" s="64" t="s">
        <v>1101</v>
      </c>
      <c r="M113" s="8">
        <f>COUNTIF($D$3:$J$84, "*CO2 indoors*")</f>
        <v>1</v>
      </c>
      <c r="N113" s="114">
        <f t="shared" si="0"/>
        <v>1.4084507042253521E-2</v>
      </c>
      <c r="O113" s="25">
        <f t="shared" si="1"/>
        <v>1.2195121951219513E-2</v>
      </c>
    </row>
    <row r="114" spans="1:15" x14ac:dyDescent="0.3">
      <c r="J114" s="37"/>
      <c r="L114" s="65" t="s">
        <v>1121</v>
      </c>
      <c r="M114" s="8">
        <f>COUNTIF($D$3:$J$84, "*list of pollution sources*")</f>
        <v>1</v>
      </c>
      <c r="N114" s="114">
        <f t="shared" si="0"/>
        <v>1.4084507042253521E-2</v>
      </c>
      <c r="O114" s="25">
        <f t="shared" si="1"/>
        <v>1.2195121951219513E-2</v>
      </c>
    </row>
    <row r="115" spans="1:15" x14ac:dyDescent="0.3">
      <c r="J115" s="37"/>
      <c r="L115" s="66" t="s">
        <v>1122</v>
      </c>
      <c r="M115" s="8">
        <f>COUNTIF($D$3:$J$84, "*conclusions*")</f>
        <v>1</v>
      </c>
      <c r="N115" s="114">
        <f t="shared" si="0"/>
        <v>1.4084507042253521E-2</v>
      </c>
      <c r="O115" s="25">
        <f t="shared" si="1"/>
        <v>1.2195121951219513E-2</v>
      </c>
    </row>
    <row r="116" spans="1:15" x14ac:dyDescent="0.3">
      <c r="J116" s="37"/>
      <c r="L116" s="67" t="s">
        <v>1052</v>
      </c>
      <c r="M116" s="8">
        <f>COUNTIF($D$3:$J$84, "*metrological characteristics*")</f>
        <v>1</v>
      </c>
      <c r="N116" s="114">
        <f t="shared" si="0"/>
        <v>1.4084507042253521E-2</v>
      </c>
      <c r="O116" s="25">
        <f t="shared" si="1"/>
        <v>1.2195121951219513E-2</v>
      </c>
    </row>
    <row r="117" spans="1:15" x14ac:dyDescent="0.3">
      <c r="J117" s="37"/>
      <c r="L117" s="68" t="s">
        <v>1137</v>
      </c>
      <c r="M117" s="8">
        <f>COUNTIF($D$3:$J$84, "* uncertainties*")</f>
        <v>1</v>
      </c>
      <c r="N117" s="114">
        <f t="shared" si="0"/>
        <v>1.4084507042253521E-2</v>
      </c>
      <c r="O117" s="25">
        <f t="shared" si="1"/>
        <v>1.2195121951219513E-2</v>
      </c>
    </row>
    <row r="118" spans="1:15" x14ac:dyDescent="0.3">
      <c r="J118" s="37"/>
      <c r="L118" s="69" t="s">
        <v>1132</v>
      </c>
      <c r="M118" s="8">
        <f>COUNTIF($D$3:$J$84, "*range*")</f>
        <v>1</v>
      </c>
      <c r="N118" s="114">
        <f t="shared" si="0"/>
        <v>1.4084507042253521E-2</v>
      </c>
      <c r="O118" s="25">
        <f t="shared" si="1"/>
        <v>1.2195121951219513E-2</v>
      </c>
    </row>
    <row r="119" spans="1:15" x14ac:dyDescent="0.3">
      <c r="J119" s="37"/>
      <c r="L119" s="70" t="s">
        <v>1140</v>
      </c>
      <c r="M119" s="8">
        <f>COUNTIF($D$3:$J$84, "*Similar to doctors reports*")</f>
        <v>1</v>
      </c>
      <c r="N119" s="114">
        <f t="shared" si="0"/>
        <v>1.4084507042253521E-2</v>
      </c>
      <c r="O119" s="25">
        <f t="shared" si="1"/>
        <v>1.2195121951219513E-2</v>
      </c>
    </row>
    <row r="120" spans="1:15" x14ac:dyDescent="0.3">
      <c r="J120" s="37"/>
      <c r="L120" s="71" t="s">
        <v>1133</v>
      </c>
      <c r="M120" s="8">
        <f>COUNTIF($D$3:$J$84, "* activity data*")</f>
        <v>1</v>
      </c>
      <c r="N120" s="114">
        <f t="shared" si="0"/>
        <v>1.4084507042253521E-2</v>
      </c>
      <c r="O120" s="25">
        <f t="shared" si="1"/>
        <v>1.2195121951219513E-2</v>
      </c>
    </row>
    <row r="121" spans="1:15" x14ac:dyDescent="0.3">
      <c r="J121" s="37"/>
      <c r="L121" s="72" t="s">
        <v>1135</v>
      </c>
      <c r="M121" s="8">
        <f>COUNTIF($D$3:$J$84, "*deviations*")</f>
        <v>1</v>
      </c>
      <c r="N121" s="114">
        <f t="shared" si="0"/>
        <v>1.4084507042253521E-2</v>
      </c>
      <c r="O121" s="25">
        <f t="shared" si="1"/>
        <v>1.2195121951219513E-2</v>
      </c>
    </row>
    <row r="122" spans="1:15" x14ac:dyDescent="0.3">
      <c r="I122" s="37"/>
      <c r="J122" s="37"/>
      <c r="L122" s="73" t="s">
        <v>1136</v>
      </c>
      <c r="M122" s="8">
        <f>COUNTIF($D$3:$J$84, "*comparison between locations*")</f>
        <v>1</v>
      </c>
      <c r="N122" s="114">
        <f t="shared" si="0"/>
        <v>1.4084507042253521E-2</v>
      </c>
      <c r="O122" s="25">
        <f t="shared" si="1"/>
        <v>1.2195121951219513E-2</v>
      </c>
    </row>
    <row r="123" spans="1:15" x14ac:dyDescent="0.3">
      <c r="G123" s="37"/>
      <c r="H123" s="37"/>
      <c r="I123" s="37"/>
      <c r="J123" s="37"/>
      <c r="L123"/>
      <c r="M123"/>
      <c r="N123"/>
    </row>
    <row r="124" spans="1:15" x14ac:dyDescent="0.3">
      <c r="G124" s="37"/>
      <c r="H124" s="37"/>
      <c r="I124" s="37"/>
      <c r="J124" s="37"/>
      <c r="L124" s="37" t="s">
        <v>1237</v>
      </c>
      <c r="M124"/>
      <c r="N124"/>
    </row>
    <row r="125" spans="1:15" x14ac:dyDescent="0.3">
      <c r="A125" s="21"/>
      <c r="B125" s="21"/>
      <c r="C125" s="21"/>
      <c r="G125" s="37"/>
      <c r="H125" s="37"/>
      <c r="I125" s="37"/>
      <c r="J125" s="37"/>
      <c r="M125" s="21"/>
      <c r="N125" s="21"/>
    </row>
    <row r="126" spans="1:15" x14ac:dyDescent="0.3">
      <c r="L126" s="20" t="s">
        <v>1223</v>
      </c>
      <c r="M126" s="38"/>
      <c r="N126" s="38"/>
    </row>
    <row r="127" spans="1:15" ht="27" customHeight="1" x14ac:dyDescent="0.3">
      <c r="L127" s="116" t="s">
        <v>1144</v>
      </c>
      <c r="M127" s="117" t="s">
        <v>1142</v>
      </c>
      <c r="N127" s="215" t="s">
        <v>1235</v>
      </c>
      <c r="O127" s="116" t="s">
        <v>1236</v>
      </c>
    </row>
    <row r="128" spans="1:15" x14ac:dyDescent="0.3">
      <c r="L128" s="119" t="s">
        <v>1108</v>
      </c>
      <c r="M128" s="118">
        <f>COUNTIF($D$3:$J$84, "*charts*")+COUNTIF( $D$3:$J$84, "*graphs*")</f>
        <v>29</v>
      </c>
      <c r="N128" s="216">
        <f>M128/$D$85</f>
        <v>0.40845070422535212</v>
      </c>
      <c r="O128" s="218">
        <f>M128/$A$85</f>
        <v>0.35365853658536583</v>
      </c>
    </row>
    <row r="129" spans="12:15" x14ac:dyDescent="0.3">
      <c r="L129" s="119" t="s">
        <v>875</v>
      </c>
      <c r="M129" s="118">
        <f>COUNTIF($D$3:$J$84, "*summary results*")</f>
        <v>15</v>
      </c>
      <c r="N129" s="217">
        <f t="shared" ref="N129:N162" si="3">M129/$D$85</f>
        <v>0.21126760563380281</v>
      </c>
      <c r="O129" s="218">
        <f t="shared" ref="O129:O162" si="4">M129/$A$85</f>
        <v>0.18292682926829268</v>
      </c>
    </row>
    <row r="130" spans="12:15" x14ac:dyDescent="0.3">
      <c r="L130" s="119" t="s">
        <v>1060</v>
      </c>
      <c r="M130" s="118">
        <f>COUNTIF($D$3:$J$84, "*individual exposure*")</f>
        <v>11</v>
      </c>
      <c r="N130" s="217">
        <f t="shared" si="3"/>
        <v>0.15492957746478872</v>
      </c>
      <c r="O130" s="218">
        <f t="shared" si="4"/>
        <v>0.13414634146341464</v>
      </c>
    </row>
    <row r="131" spans="12:15" x14ac:dyDescent="0.3">
      <c r="L131" s="119" t="s">
        <v>891</v>
      </c>
      <c r="M131" s="118">
        <f>COUNTIF($D$3:$J$84, "*all data*")</f>
        <v>12</v>
      </c>
      <c r="N131" s="217">
        <f t="shared" si="3"/>
        <v>0.16901408450704225</v>
      </c>
      <c r="O131" s="218">
        <f t="shared" si="4"/>
        <v>0.14634146341463414</v>
      </c>
    </row>
    <row r="132" spans="12:15" x14ac:dyDescent="0.3">
      <c r="L132" s="119" t="s">
        <v>1124</v>
      </c>
      <c r="M132" s="118">
        <f>COUNTIF($D$3:$J$84, "*numeric*")</f>
        <v>11</v>
      </c>
      <c r="N132" s="217">
        <f t="shared" si="3"/>
        <v>0.15492957746478872</v>
      </c>
      <c r="O132" s="218">
        <f t="shared" si="4"/>
        <v>0.13414634146341464</v>
      </c>
    </row>
    <row r="133" spans="12:15" x14ac:dyDescent="0.3">
      <c r="L133" s="119" t="s">
        <v>1109</v>
      </c>
      <c r="M133" s="118">
        <f>COUNTIF($D$3:$J$84, "*raw data*")+COUNTIF($D$3:$J$84, "*excel*")</f>
        <v>10</v>
      </c>
      <c r="N133" s="217">
        <f t="shared" si="3"/>
        <v>0.14084507042253522</v>
      </c>
      <c r="O133" s="218">
        <f t="shared" si="4"/>
        <v>0.12195121951219512</v>
      </c>
    </row>
    <row r="134" spans="12:15" x14ac:dyDescent="0.3">
      <c r="L134" s="119" t="s">
        <v>893</v>
      </c>
      <c r="M134" s="118">
        <f>COUNTIF($D$3:$J$84, "*spatial trends*")</f>
        <v>10</v>
      </c>
      <c r="N134" s="217">
        <f t="shared" si="3"/>
        <v>0.14084507042253522</v>
      </c>
      <c r="O134" s="218">
        <f>M134/$A$85</f>
        <v>0.12195121951219512</v>
      </c>
    </row>
    <row r="135" spans="12:15" x14ac:dyDescent="0.3">
      <c r="L135" s="119" t="s">
        <v>912</v>
      </c>
      <c r="M135" s="118">
        <f>COUNTIF($D$3:$J$84, "*comparison with limit values*")</f>
        <v>10</v>
      </c>
      <c r="N135" s="217">
        <f t="shared" si="3"/>
        <v>0.14084507042253522</v>
      </c>
      <c r="O135" s="218">
        <f t="shared" ref="O135" si="5">M135/$A$85</f>
        <v>0.12195121951219512</v>
      </c>
    </row>
    <row r="136" spans="12:15" x14ac:dyDescent="0.3">
      <c r="L136" s="119" t="s">
        <v>914</v>
      </c>
      <c r="M136" s="118">
        <f>COUNTIF($D$3:$J$84, "*comparison with others*")</f>
        <v>9</v>
      </c>
      <c r="N136" s="217">
        <f t="shared" si="3"/>
        <v>0.12676056338028169</v>
      </c>
      <c r="O136" s="218">
        <f t="shared" si="4"/>
        <v>0.10975609756097561</v>
      </c>
    </row>
    <row r="137" spans="12:15" x14ac:dyDescent="0.3">
      <c r="L137" s="119" t="s">
        <v>1139</v>
      </c>
      <c r="M137" s="118">
        <f>COUNTIF($D$3:$J$84, "*air quality assessment*")</f>
        <v>8</v>
      </c>
      <c r="N137" s="217">
        <f t="shared" si="3"/>
        <v>0.11267605633802817</v>
      </c>
      <c r="O137" s="218">
        <f t="shared" si="4"/>
        <v>9.7560975609756101E-2</v>
      </c>
    </row>
    <row r="138" spans="12:15" x14ac:dyDescent="0.3">
      <c r="L138" s="119" t="s">
        <v>924</v>
      </c>
      <c r="M138" s="118">
        <f>COUNTIF($D$3:$J$84, "*time trends*")</f>
        <v>8</v>
      </c>
      <c r="N138" s="217">
        <f t="shared" si="3"/>
        <v>0.11267605633802817</v>
      </c>
      <c r="O138" s="218">
        <f t="shared" si="4"/>
        <v>9.7560975609756101E-2</v>
      </c>
    </row>
    <row r="139" spans="12:15" x14ac:dyDescent="0.3">
      <c r="L139" s="119" t="s">
        <v>1116</v>
      </c>
      <c r="M139" s="118">
        <f>COUNTIF($D$3:$J$84, "*electronic*")+COUNTIF($D$3:$J$84,"*PDF*")</f>
        <v>7</v>
      </c>
      <c r="N139" s="217">
        <f t="shared" si="3"/>
        <v>9.8591549295774641E-2</v>
      </c>
      <c r="O139" s="218">
        <f t="shared" si="4"/>
        <v>8.5365853658536592E-2</v>
      </c>
    </row>
    <row r="140" spans="12:15" x14ac:dyDescent="0.3">
      <c r="L140" s="119" t="s">
        <v>1099</v>
      </c>
      <c r="M140" s="118">
        <f>COUNTIF($D$3:$J$84, "*health effects*")</f>
        <v>4</v>
      </c>
      <c r="N140" s="217">
        <f t="shared" si="3"/>
        <v>5.6338028169014086E-2</v>
      </c>
      <c r="O140" s="218">
        <f t="shared" si="4"/>
        <v>4.878048780487805E-2</v>
      </c>
    </row>
    <row r="141" spans="12:15" x14ac:dyDescent="0.3">
      <c r="L141" s="119" t="s">
        <v>1103</v>
      </c>
      <c r="M141" s="118">
        <f>COUNTIF($D$3:$J$84, "*suggestions for improvements*")</f>
        <v>4</v>
      </c>
      <c r="N141" s="217">
        <f t="shared" si="3"/>
        <v>5.6338028169014086E-2</v>
      </c>
      <c r="O141" s="218">
        <f t="shared" si="4"/>
        <v>4.878048780487805E-2</v>
      </c>
    </row>
    <row r="142" spans="12:15" x14ac:dyDescent="0.3">
      <c r="L142" s="119" t="s">
        <v>1117</v>
      </c>
      <c r="M142" s="118">
        <f>COUNTIF($D$3:$J$84, "*textual*")</f>
        <v>4</v>
      </c>
      <c r="N142" s="217">
        <f t="shared" si="3"/>
        <v>5.6338028169014086E-2</v>
      </c>
      <c r="O142" s="218">
        <f t="shared" si="4"/>
        <v>4.878048780487805E-2</v>
      </c>
    </row>
    <row r="143" spans="12:15" x14ac:dyDescent="0.3">
      <c r="L143" s="119" t="s">
        <v>1120</v>
      </c>
      <c r="M143" s="118">
        <f>COUNTIF($D$3:$J$84, "*explanations*")</f>
        <v>4</v>
      </c>
      <c r="N143" s="217">
        <f t="shared" si="3"/>
        <v>5.6338028169014086E-2</v>
      </c>
      <c r="O143" s="218">
        <f t="shared" si="4"/>
        <v>4.878048780487805E-2</v>
      </c>
    </row>
    <row r="144" spans="12:15" x14ac:dyDescent="0.3">
      <c r="L144" s="119" t="s">
        <v>1098</v>
      </c>
      <c r="M144" s="118">
        <f>COUNTIF($D$3:$J$84, "*heart rate*")</f>
        <v>3</v>
      </c>
      <c r="N144" s="217">
        <f t="shared" si="3"/>
        <v>4.2253521126760563E-2</v>
      </c>
      <c r="O144" s="218">
        <f t="shared" si="4"/>
        <v>3.6585365853658534E-2</v>
      </c>
    </row>
    <row r="145" spans="12:15" x14ac:dyDescent="0.3">
      <c r="L145" s="119" t="s">
        <v>1063</v>
      </c>
      <c r="M145" s="118">
        <f>COUNTIF($D$3:$J$84, "*averages*")</f>
        <v>3</v>
      </c>
      <c r="N145" s="217">
        <f t="shared" si="3"/>
        <v>4.2253521126760563E-2</v>
      </c>
      <c r="O145" s="218">
        <f t="shared" si="4"/>
        <v>3.6585365853658534E-2</v>
      </c>
    </row>
    <row r="146" spans="12:15" x14ac:dyDescent="0.3">
      <c r="L146" s="119" t="s">
        <v>1138</v>
      </c>
      <c r="M146" s="118">
        <f>COUNTIF($D$3:$J$84, "*PM how much and where*")+COUNTIF($D$3:$J$84, "*PM*")</f>
        <v>3</v>
      </c>
      <c r="N146" s="217">
        <f t="shared" si="3"/>
        <v>4.2253521126760563E-2</v>
      </c>
      <c r="O146" s="218">
        <f t="shared" si="4"/>
        <v>3.6585365853658534E-2</v>
      </c>
    </row>
    <row r="147" spans="12:15" x14ac:dyDescent="0.3">
      <c r="L147" s="119" t="s">
        <v>1097</v>
      </c>
      <c r="M147" s="118">
        <f>COUNTIF($D$3:$J$84, "*unusual observations*")</f>
        <v>2</v>
      </c>
      <c r="N147" s="217">
        <f t="shared" si="3"/>
        <v>2.8169014084507043E-2</v>
      </c>
      <c r="O147" s="218">
        <f t="shared" si="4"/>
        <v>2.4390243902439025E-2</v>
      </c>
    </row>
    <row r="148" spans="12:15" x14ac:dyDescent="0.3">
      <c r="L148" s="119" t="s">
        <v>1107</v>
      </c>
      <c r="M148" s="118">
        <f>COUNTIF($D$3:$J$84, "*simple*")</f>
        <v>2</v>
      </c>
      <c r="N148" s="217">
        <f t="shared" si="3"/>
        <v>2.8169014084507043E-2</v>
      </c>
      <c r="O148" s="218">
        <f t="shared" si="4"/>
        <v>2.4390243902439025E-2</v>
      </c>
    </row>
    <row r="149" spans="12:15" x14ac:dyDescent="0.3">
      <c r="L149" s="119" t="s">
        <v>1123</v>
      </c>
      <c r="M149" s="118">
        <f>COUNTIF($D$3:$J$84, "*clean air*")</f>
        <v>2</v>
      </c>
      <c r="N149" s="217">
        <f t="shared" si="3"/>
        <v>2.8169014084507043E-2</v>
      </c>
      <c r="O149" s="218">
        <f t="shared" si="4"/>
        <v>2.4390243902439025E-2</v>
      </c>
    </row>
    <row r="150" spans="12:15" x14ac:dyDescent="0.3">
      <c r="L150" s="119" t="s">
        <v>1080</v>
      </c>
      <c r="M150" s="118">
        <f>COUNTIF($D$3:$J$84, "*API*")</f>
        <v>1</v>
      </c>
      <c r="N150" s="217">
        <f t="shared" si="3"/>
        <v>1.4084507042253521E-2</v>
      </c>
      <c r="O150" s="218">
        <f t="shared" si="4"/>
        <v>1.2195121951219513E-2</v>
      </c>
    </row>
    <row r="151" spans="12:15" x14ac:dyDescent="0.3">
      <c r="L151" s="119" t="s">
        <v>1141</v>
      </c>
      <c r="M151" s="118">
        <f>COUNTIF($D$3:$J$84, "* consultation with experts*")</f>
        <v>1</v>
      </c>
      <c r="N151" s="217">
        <f t="shared" si="3"/>
        <v>1.4084507042253521E-2</v>
      </c>
      <c r="O151" s="218">
        <f t="shared" si="4"/>
        <v>1.2195121951219513E-2</v>
      </c>
    </row>
    <row r="152" spans="12:15" x14ac:dyDescent="0.3">
      <c r="L152" s="119" t="s">
        <v>1100</v>
      </c>
      <c r="M152" s="118">
        <f>COUNTIF($D$3:$J$84, "*stress level*")</f>
        <v>1</v>
      </c>
      <c r="N152" s="217">
        <f t="shared" si="3"/>
        <v>1.4084507042253521E-2</v>
      </c>
      <c r="O152" s="218">
        <f t="shared" si="4"/>
        <v>1.2195121951219513E-2</v>
      </c>
    </row>
    <row r="153" spans="12:15" x14ac:dyDescent="0.3">
      <c r="L153" s="119" t="s">
        <v>1101</v>
      </c>
      <c r="M153" s="118">
        <f>COUNTIF($D$3:$J$84, "*CO2 indoors*")</f>
        <v>1</v>
      </c>
      <c r="N153" s="217">
        <f t="shared" si="3"/>
        <v>1.4084507042253521E-2</v>
      </c>
      <c r="O153" s="218">
        <f t="shared" si="4"/>
        <v>1.2195121951219513E-2</v>
      </c>
    </row>
    <row r="154" spans="12:15" x14ac:dyDescent="0.3">
      <c r="L154" s="119" t="s">
        <v>1121</v>
      </c>
      <c r="M154" s="118">
        <f>COUNTIF($D$3:$J$84, "*list of pollution sources*")</f>
        <v>1</v>
      </c>
      <c r="N154" s="217">
        <f t="shared" si="3"/>
        <v>1.4084507042253521E-2</v>
      </c>
      <c r="O154" s="218">
        <f t="shared" si="4"/>
        <v>1.2195121951219513E-2</v>
      </c>
    </row>
    <row r="155" spans="12:15" x14ac:dyDescent="0.3">
      <c r="L155" s="119" t="s">
        <v>1122</v>
      </c>
      <c r="M155" s="118">
        <f>COUNTIF($D$3:$J$84, "*conclusions*")</f>
        <v>1</v>
      </c>
      <c r="N155" s="217">
        <f t="shared" si="3"/>
        <v>1.4084507042253521E-2</v>
      </c>
      <c r="O155" s="218">
        <f t="shared" si="4"/>
        <v>1.2195121951219513E-2</v>
      </c>
    </row>
    <row r="156" spans="12:15" x14ac:dyDescent="0.3">
      <c r="L156" s="119" t="s">
        <v>1052</v>
      </c>
      <c r="M156" s="118">
        <f>COUNTIF($D$3:$J$84, "*metrological characteristics*")</f>
        <v>1</v>
      </c>
      <c r="N156" s="217">
        <f t="shared" si="3"/>
        <v>1.4084507042253521E-2</v>
      </c>
      <c r="O156" s="218">
        <f t="shared" si="4"/>
        <v>1.2195121951219513E-2</v>
      </c>
    </row>
    <row r="157" spans="12:15" x14ac:dyDescent="0.3">
      <c r="L157" s="119" t="s">
        <v>1137</v>
      </c>
      <c r="M157" s="118">
        <f>COUNTIF($D$3:$J$84, "* uncertainties*")</f>
        <v>1</v>
      </c>
      <c r="N157" s="217">
        <f t="shared" si="3"/>
        <v>1.4084507042253521E-2</v>
      </c>
      <c r="O157" s="218">
        <f t="shared" si="4"/>
        <v>1.2195121951219513E-2</v>
      </c>
    </row>
    <row r="158" spans="12:15" x14ac:dyDescent="0.3">
      <c r="L158" s="119" t="s">
        <v>1132</v>
      </c>
      <c r="M158" s="118">
        <f>COUNTIF($D$3:$J$84, "*range*")</f>
        <v>1</v>
      </c>
      <c r="N158" s="217">
        <f t="shared" si="3"/>
        <v>1.4084507042253521E-2</v>
      </c>
      <c r="O158" s="218">
        <f t="shared" si="4"/>
        <v>1.2195121951219513E-2</v>
      </c>
    </row>
    <row r="159" spans="12:15" x14ac:dyDescent="0.3">
      <c r="L159" s="119" t="s">
        <v>1140</v>
      </c>
      <c r="M159" s="118">
        <f>COUNTIF($D$3:$J$84, "*Similar to doctors reports*")</f>
        <v>1</v>
      </c>
      <c r="N159" s="217">
        <f t="shared" si="3"/>
        <v>1.4084507042253521E-2</v>
      </c>
      <c r="O159" s="218">
        <f t="shared" si="4"/>
        <v>1.2195121951219513E-2</v>
      </c>
    </row>
    <row r="160" spans="12:15" x14ac:dyDescent="0.3">
      <c r="L160" s="119" t="s">
        <v>1133</v>
      </c>
      <c r="M160" s="118">
        <f>COUNTIF($D$3:$J$84, "* activity data*")</f>
        <v>1</v>
      </c>
      <c r="N160" s="217">
        <f t="shared" si="3"/>
        <v>1.4084507042253521E-2</v>
      </c>
      <c r="O160" s="218">
        <f t="shared" si="4"/>
        <v>1.2195121951219513E-2</v>
      </c>
    </row>
    <row r="161" spans="12:15" x14ac:dyDescent="0.3">
      <c r="L161" s="119" t="s">
        <v>1135</v>
      </c>
      <c r="M161" s="118">
        <f>COUNTIF($D$3:$J$84, "*deviations*")</f>
        <v>1</v>
      </c>
      <c r="N161" s="217">
        <f t="shared" si="3"/>
        <v>1.4084507042253521E-2</v>
      </c>
      <c r="O161" s="218">
        <f t="shared" si="4"/>
        <v>1.2195121951219513E-2</v>
      </c>
    </row>
    <row r="162" spans="12:15" x14ac:dyDescent="0.3">
      <c r="L162" s="119" t="s">
        <v>1136</v>
      </c>
      <c r="M162" s="118">
        <f>COUNTIF($D$3:$J$84, "*comparison between locations*")</f>
        <v>1</v>
      </c>
      <c r="N162" s="217">
        <f t="shared" si="3"/>
        <v>1.4084507042253521E-2</v>
      </c>
      <c r="O162" s="218">
        <f t="shared" si="4"/>
        <v>1.2195121951219513E-2</v>
      </c>
    </row>
    <row r="163" spans="12:15" x14ac:dyDescent="0.3">
      <c r="N163" s="214">
        <f>SUM(N128:N162)</f>
        <v>2.5915492957746475</v>
      </c>
      <c r="O163" s="214">
        <f>SUM(O128:O162)</f>
        <v>2.2439024390243913</v>
      </c>
    </row>
    <row r="165" spans="12:15" x14ac:dyDescent="0.3">
      <c r="L165" s="37" t="s">
        <v>1237</v>
      </c>
    </row>
  </sheetData>
  <sortState ref="G87:H122">
    <sortCondition descending="1" ref="H87:H122"/>
  </sortState>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8"/>
  <sheetViews>
    <sheetView topLeftCell="F66" zoomScale="76" zoomScaleNormal="76" workbookViewId="0">
      <selection activeCell="M90" sqref="M90"/>
    </sheetView>
  </sheetViews>
  <sheetFormatPr defaultRowHeight="14.4" x14ac:dyDescent="0.3"/>
  <cols>
    <col min="1" max="3" width="8.88671875" style="21"/>
    <col min="4" max="10" width="15.77734375" style="21" customWidth="1"/>
  </cols>
  <sheetData>
    <row r="1" spans="1:31" s="21" customFormat="1" x14ac:dyDescent="0.3">
      <c r="A1" s="20" t="s">
        <v>1225</v>
      </c>
    </row>
    <row r="2" spans="1:31" s="21" customFormat="1" x14ac:dyDescent="0.3">
      <c r="D2" s="20" t="s">
        <v>1248</v>
      </c>
    </row>
    <row r="3" spans="1:31" ht="82.8" x14ac:dyDescent="0.3">
      <c r="A3" s="223" t="s">
        <v>1249</v>
      </c>
      <c r="B3" s="205" t="s">
        <v>1247</v>
      </c>
      <c r="C3" s="269" t="s">
        <v>855</v>
      </c>
      <c r="D3" s="270" t="s">
        <v>1239</v>
      </c>
      <c r="E3" s="270" t="s">
        <v>1240</v>
      </c>
      <c r="F3" s="270" t="s">
        <v>1241</v>
      </c>
      <c r="G3" s="270" t="s">
        <v>1242</v>
      </c>
      <c r="H3" s="270" t="s">
        <v>1243</v>
      </c>
      <c r="I3" s="270" t="s">
        <v>1244</v>
      </c>
      <c r="J3" s="270" t="s">
        <v>1245</v>
      </c>
      <c r="M3" s="205" t="s">
        <v>1226</v>
      </c>
    </row>
    <row r="4" spans="1:31" ht="15" thickBot="1" x14ac:dyDescent="0.35">
      <c r="A4" s="4" t="s">
        <v>987</v>
      </c>
      <c r="B4" s="4" t="s">
        <v>856</v>
      </c>
      <c r="C4" s="29" t="s">
        <v>857</v>
      </c>
      <c r="D4" s="4">
        <v>5</v>
      </c>
      <c r="E4" s="4">
        <v>5</v>
      </c>
      <c r="F4" s="4">
        <v>5</v>
      </c>
      <c r="G4" s="4">
        <v>5</v>
      </c>
      <c r="H4" s="4">
        <v>5</v>
      </c>
      <c r="I4" s="4">
        <v>2</v>
      </c>
      <c r="J4" s="4">
        <v>5</v>
      </c>
      <c r="N4" s="21"/>
      <c r="O4" s="21" t="s">
        <v>1083</v>
      </c>
      <c r="P4" s="21" t="s">
        <v>1081</v>
      </c>
      <c r="Q4" s="21" t="s">
        <v>1082</v>
      </c>
      <c r="R4" s="21" t="s">
        <v>1084</v>
      </c>
      <c r="S4" s="21" t="s">
        <v>1085</v>
      </c>
      <c r="T4" s="21" t="s">
        <v>1086</v>
      </c>
      <c r="U4" s="21" t="s">
        <v>1087</v>
      </c>
      <c r="V4" t="s">
        <v>842</v>
      </c>
    </row>
    <row r="5" spans="1:31" x14ac:dyDescent="0.3">
      <c r="A5" s="4" t="s">
        <v>988</v>
      </c>
      <c r="B5" s="4" t="s">
        <v>858</v>
      </c>
      <c r="C5" s="29" t="s">
        <v>859</v>
      </c>
      <c r="D5" s="4">
        <v>4</v>
      </c>
      <c r="E5" s="4">
        <v>5</v>
      </c>
      <c r="F5" s="4">
        <v>5</v>
      </c>
      <c r="G5" s="4">
        <v>5</v>
      </c>
      <c r="H5" s="4">
        <v>5</v>
      </c>
      <c r="I5" s="4">
        <v>5</v>
      </c>
      <c r="J5" s="4">
        <v>3</v>
      </c>
      <c r="L5" s="7"/>
      <c r="N5" s="11" t="s">
        <v>50</v>
      </c>
      <c r="O5" s="11" t="s">
        <v>52</v>
      </c>
      <c r="P5" s="11" t="s">
        <v>52</v>
      </c>
      <c r="Q5" s="11" t="s">
        <v>52</v>
      </c>
      <c r="R5" s="11" t="s">
        <v>52</v>
      </c>
      <c r="S5" s="11" t="s">
        <v>52</v>
      </c>
      <c r="T5" s="11" t="s">
        <v>52</v>
      </c>
      <c r="U5" s="11" t="s">
        <v>52</v>
      </c>
      <c r="V5" s="11" t="s">
        <v>52</v>
      </c>
    </row>
    <row r="6" spans="1:31" x14ac:dyDescent="0.3">
      <c r="A6" s="4" t="s">
        <v>989</v>
      </c>
      <c r="B6" s="4" t="s">
        <v>860</v>
      </c>
      <c r="C6" s="29" t="s">
        <v>861</v>
      </c>
      <c r="D6" s="4">
        <v>5</v>
      </c>
      <c r="E6" s="4">
        <v>5</v>
      </c>
      <c r="F6" s="4">
        <v>5</v>
      </c>
      <c r="G6" s="4">
        <v>5</v>
      </c>
      <c r="H6" s="4">
        <v>5</v>
      </c>
      <c r="I6" s="4">
        <v>5</v>
      </c>
      <c r="J6" s="4">
        <v>5</v>
      </c>
      <c r="L6" s="7"/>
      <c r="M6" s="203" t="s">
        <v>1166</v>
      </c>
      <c r="N6" s="12">
        <v>1</v>
      </c>
      <c r="O6" s="9">
        <f>COUNTIF(D$4:D$90, "1")</f>
        <v>1</v>
      </c>
      <c r="P6" s="9">
        <f t="shared" ref="P6:U6" si="0">COUNTIF(E$4:E$90, "1")</f>
        <v>1</v>
      </c>
      <c r="Q6" s="9">
        <f t="shared" si="0"/>
        <v>3</v>
      </c>
      <c r="R6" s="9">
        <f t="shared" si="0"/>
        <v>1</v>
      </c>
      <c r="S6" s="9">
        <f t="shared" si="0"/>
        <v>1</v>
      </c>
      <c r="T6" s="9">
        <f t="shared" si="0"/>
        <v>3</v>
      </c>
      <c r="U6" s="9">
        <f t="shared" si="0"/>
        <v>2</v>
      </c>
      <c r="V6" s="9">
        <f>SUM(N6:U6)</f>
        <v>13</v>
      </c>
    </row>
    <row r="7" spans="1:31" x14ac:dyDescent="0.3">
      <c r="A7" s="4" t="s">
        <v>990</v>
      </c>
      <c r="B7" s="4"/>
      <c r="C7" s="29"/>
      <c r="D7" s="4">
        <v>5</v>
      </c>
      <c r="E7" s="4">
        <v>5</v>
      </c>
      <c r="F7" s="4">
        <v>3</v>
      </c>
      <c r="G7" s="4">
        <v>5</v>
      </c>
      <c r="H7" s="4">
        <v>5</v>
      </c>
      <c r="I7" s="4">
        <v>3</v>
      </c>
      <c r="J7" s="4">
        <v>5</v>
      </c>
      <c r="L7" s="7"/>
      <c r="M7" s="203"/>
      <c r="N7" s="12">
        <v>2</v>
      </c>
      <c r="O7" s="9">
        <f>COUNTIF(D$4:D$90, "2")</f>
        <v>1</v>
      </c>
      <c r="P7" s="9">
        <f t="shared" ref="P7:U7" si="1">COUNTIF(E$4:E$90, "2")</f>
        <v>2</v>
      </c>
      <c r="Q7" s="9">
        <f t="shared" si="1"/>
        <v>1</v>
      </c>
      <c r="R7" s="9">
        <f t="shared" si="1"/>
        <v>1</v>
      </c>
      <c r="S7" s="9">
        <f t="shared" si="1"/>
        <v>4</v>
      </c>
      <c r="T7" s="9">
        <f t="shared" si="1"/>
        <v>2</v>
      </c>
      <c r="U7" s="9">
        <f t="shared" si="1"/>
        <v>0</v>
      </c>
      <c r="V7" s="9">
        <f t="shared" ref="V7:V10" si="2">SUM(N7:U7)</f>
        <v>13</v>
      </c>
    </row>
    <row r="8" spans="1:31" x14ac:dyDescent="0.3">
      <c r="A8" s="4" t="s">
        <v>0</v>
      </c>
      <c r="B8" s="4" t="s">
        <v>862</v>
      </c>
      <c r="C8" s="29" t="s">
        <v>863</v>
      </c>
      <c r="D8" s="4">
        <v>5</v>
      </c>
      <c r="E8" s="4">
        <v>5</v>
      </c>
      <c r="F8" s="4">
        <v>4</v>
      </c>
      <c r="G8" s="4">
        <v>5</v>
      </c>
      <c r="H8" s="4">
        <v>5</v>
      </c>
      <c r="I8" s="4">
        <v>5</v>
      </c>
      <c r="J8" s="4">
        <v>5</v>
      </c>
      <c r="L8" s="7"/>
      <c r="M8" s="203"/>
      <c r="N8" s="12">
        <v>3</v>
      </c>
      <c r="O8" s="9">
        <f>COUNTIF(D$4:D$90, "3")</f>
        <v>3</v>
      </c>
      <c r="P8" s="9">
        <f t="shared" ref="P8:U8" si="3">COUNTIF(E$4:E$90, "3")</f>
        <v>2</v>
      </c>
      <c r="Q8" s="9">
        <f t="shared" si="3"/>
        <v>12</v>
      </c>
      <c r="R8" s="9">
        <f t="shared" si="3"/>
        <v>8</v>
      </c>
      <c r="S8" s="9">
        <f t="shared" si="3"/>
        <v>11</v>
      </c>
      <c r="T8" s="9">
        <f t="shared" si="3"/>
        <v>10</v>
      </c>
      <c r="U8" s="9">
        <f t="shared" si="3"/>
        <v>7</v>
      </c>
      <c r="V8" s="9">
        <f t="shared" si="2"/>
        <v>56</v>
      </c>
    </row>
    <row r="9" spans="1:31" x14ac:dyDescent="0.3">
      <c r="A9" s="4" t="s">
        <v>991</v>
      </c>
      <c r="B9" s="32"/>
      <c r="C9" s="32"/>
      <c r="D9" s="32"/>
      <c r="E9" s="32"/>
      <c r="F9" s="32"/>
      <c r="G9" s="32"/>
      <c r="H9" s="32"/>
      <c r="I9" s="32"/>
      <c r="J9" s="32"/>
      <c r="L9" s="7"/>
      <c r="M9" s="203"/>
      <c r="N9" s="12">
        <v>4</v>
      </c>
      <c r="O9" s="9">
        <f>COUNTIF(D$4:D$90, "4")</f>
        <v>8</v>
      </c>
      <c r="P9" s="9">
        <f t="shared" ref="P9:U9" si="4">COUNTIF(E$4:E$90, "4")</f>
        <v>11</v>
      </c>
      <c r="Q9" s="9">
        <f t="shared" si="4"/>
        <v>7</v>
      </c>
      <c r="R9" s="9">
        <f t="shared" si="4"/>
        <v>17</v>
      </c>
      <c r="S9" s="9">
        <f t="shared" si="4"/>
        <v>10</v>
      </c>
      <c r="T9" s="9">
        <f t="shared" si="4"/>
        <v>11</v>
      </c>
      <c r="U9" s="9">
        <f t="shared" si="4"/>
        <v>12</v>
      </c>
      <c r="V9" s="9">
        <f t="shared" si="2"/>
        <v>80</v>
      </c>
    </row>
    <row r="10" spans="1:31" ht="15" thickBot="1" x14ac:dyDescent="0.35">
      <c r="A10" s="4" t="s">
        <v>992</v>
      </c>
      <c r="B10" s="4" t="s">
        <v>864</v>
      </c>
      <c r="C10" s="29" t="s">
        <v>865</v>
      </c>
      <c r="D10" s="4">
        <v>5</v>
      </c>
      <c r="E10" s="4">
        <v>5</v>
      </c>
      <c r="F10" s="4">
        <v>5</v>
      </c>
      <c r="G10" s="4">
        <v>5</v>
      </c>
      <c r="H10" s="4">
        <v>4</v>
      </c>
      <c r="I10" s="4">
        <v>4</v>
      </c>
      <c r="J10" s="4">
        <v>5</v>
      </c>
      <c r="M10" s="203" t="s">
        <v>1167</v>
      </c>
      <c r="N10" s="13">
        <v>5</v>
      </c>
      <c r="O10" s="10">
        <f>COUNTIF(D$4:D$90, "5")</f>
        <v>63</v>
      </c>
      <c r="P10" s="10">
        <f t="shared" ref="P10:U10" si="5">COUNTIF(E$4:E$90, "5")</f>
        <v>60</v>
      </c>
      <c r="Q10" s="10">
        <f t="shared" si="5"/>
        <v>53</v>
      </c>
      <c r="R10" s="10">
        <f t="shared" si="5"/>
        <v>48</v>
      </c>
      <c r="S10" s="10">
        <f t="shared" si="5"/>
        <v>50</v>
      </c>
      <c r="T10" s="10">
        <f t="shared" si="5"/>
        <v>50</v>
      </c>
      <c r="U10" s="10">
        <f t="shared" si="5"/>
        <v>54</v>
      </c>
      <c r="V10" s="10">
        <f t="shared" si="2"/>
        <v>383</v>
      </c>
    </row>
    <row r="11" spans="1:31" x14ac:dyDescent="0.3">
      <c r="A11" s="4" t="s">
        <v>1</v>
      </c>
      <c r="B11" s="4" t="s">
        <v>866</v>
      </c>
      <c r="C11" s="29" t="s">
        <v>867</v>
      </c>
      <c r="D11" s="4">
        <v>5</v>
      </c>
      <c r="E11" s="4">
        <v>5</v>
      </c>
      <c r="F11" s="4">
        <v>5</v>
      </c>
      <c r="G11" s="4"/>
      <c r="H11" s="4">
        <v>4</v>
      </c>
      <c r="I11" s="4">
        <v>4</v>
      </c>
      <c r="J11" s="4">
        <v>5</v>
      </c>
      <c r="N11" t="s">
        <v>1088</v>
      </c>
      <c r="O11">
        <f>SUM(O6:O10)</f>
        <v>76</v>
      </c>
      <c r="P11" s="21">
        <f t="shared" ref="P11:V11" si="6">SUM(P6:P10)</f>
        <v>76</v>
      </c>
      <c r="Q11" s="21">
        <f t="shared" si="6"/>
        <v>76</v>
      </c>
      <c r="R11" s="21">
        <f t="shared" si="6"/>
        <v>75</v>
      </c>
      <c r="S11" s="21">
        <f t="shared" si="6"/>
        <v>76</v>
      </c>
      <c r="T11" s="21">
        <f t="shared" si="6"/>
        <v>76</v>
      </c>
      <c r="U11" s="21">
        <f t="shared" si="6"/>
        <v>75</v>
      </c>
      <c r="V11" s="21">
        <f t="shared" si="6"/>
        <v>545</v>
      </c>
    </row>
    <row r="12" spans="1:31" x14ac:dyDescent="0.3">
      <c r="A12" s="4" t="s">
        <v>993</v>
      </c>
      <c r="B12" s="4" t="s">
        <v>868</v>
      </c>
      <c r="C12" s="29" t="s">
        <v>869</v>
      </c>
      <c r="D12" s="4">
        <v>5</v>
      </c>
      <c r="E12" s="4">
        <v>4</v>
      </c>
      <c r="F12" s="4">
        <v>5</v>
      </c>
      <c r="G12" s="4">
        <v>4</v>
      </c>
      <c r="H12" s="4">
        <v>5</v>
      </c>
      <c r="I12" s="4">
        <v>5</v>
      </c>
      <c r="J12" s="4">
        <v>5</v>
      </c>
    </row>
    <row r="13" spans="1:31" x14ac:dyDescent="0.3">
      <c r="A13" s="4" t="s">
        <v>2</v>
      </c>
      <c r="B13" s="4" t="s">
        <v>870</v>
      </c>
      <c r="C13" s="29" t="s">
        <v>871</v>
      </c>
      <c r="D13" s="4">
        <v>5</v>
      </c>
      <c r="E13" s="4">
        <v>5</v>
      </c>
      <c r="F13" s="4">
        <v>5</v>
      </c>
      <c r="G13" s="4">
        <v>5</v>
      </c>
      <c r="H13" s="4">
        <v>4</v>
      </c>
      <c r="I13" s="4">
        <v>5</v>
      </c>
      <c r="J13" s="4">
        <v>5</v>
      </c>
    </row>
    <row r="14" spans="1:31" x14ac:dyDescent="0.3">
      <c r="A14" s="4" t="s">
        <v>3</v>
      </c>
      <c r="B14" s="4" t="s">
        <v>872</v>
      </c>
      <c r="C14" s="29" t="s">
        <v>873</v>
      </c>
      <c r="D14" s="4">
        <v>5</v>
      </c>
      <c r="E14" s="4">
        <v>5</v>
      </c>
      <c r="F14" s="4">
        <v>5</v>
      </c>
      <c r="G14" s="4">
        <v>5</v>
      </c>
      <c r="H14" s="4">
        <v>5</v>
      </c>
      <c r="I14" s="4">
        <v>5</v>
      </c>
      <c r="J14" s="4">
        <v>5</v>
      </c>
    </row>
    <row r="15" spans="1:31" x14ac:dyDescent="0.3">
      <c r="A15" s="4" t="s">
        <v>994</v>
      </c>
      <c r="B15" s="4" t="s">
        <v>874</v>
      </c>
      <c r="C15" s="29" t="s">
        <v>875</v>
      </c>
      <c r="D15" s="4">
        <v>1</v>
      </c>
      <c r="E15" s="4">
        <v>1</v>
      </c>
      <c r="F15" s="4">
        <v>1</v>
      </c>
      <c r="G15" s="4">
        <v>1</v>
      </c>
      <c r="H15" s="4">
        <v>1</v>
      </c>
      <c r="I15" s="4">
        <v>1</v>
      </c>
      <c r="J15" s="4">
        <v>1</v>
      </c>
      <c r="X15" s="18"/>
      <c r="Y15" s="18"/>
      <c r="Z15" s="18"/>
      <c r="AA15" s="18"/>
      <c r="AB15" s="18"/>
      <c r="AC15" s="18"/>
      <c r="AD15" s="18"/>
      <c r="AE15" s="18"/>
    </row>
    <row r="16" spans="1:31" x14ac:dyDescent="0.3">
      <c r="A16" s="4" t="s">
        <v>995</v>
      </c>
      <c r="B16" s="4" t="s">
        <v>876</v>
      </c>
      <c r="C16" s="29" t="s">
        <v>877</v>
      </c>
      <c r="D16" s="4">
        <v>5</v>
      </c>
      <c r="E16" s="4">
        <v>5</v>
      </c>
      <c r="F16" s="4">
        <v>5</v>
      </c>
      <c r="G16" s="4">
        <v>5</v>
      </c>
      <c r="H16" s="4">
        <v>3</v>
      </c>
      <c r="I16" s="4">
        <v>4</v>
      </c>
      <c r="J16" s="4">
        <v>4</v>
      </c>
      <c r="X16" s="18"/>
      <c r="Y16" s="18"/>
      <c r="Z16" s="18"/>
      <c r="AA16" s="18"/>
      <c r="AB16" s="18"/>
      <c r="AC16" s="18"/>
      <c r="AD16" s="18"/>
      <c r="AE16" s="18"/>
    </row>
    <row r="17" spans="1:31" x14ac:dyDescent="0.3">
      <c r="A17" s="4" t="s">
        <v>4</v>
      </c>
      <c r="B17" s="4" t="s">
        <v>878</v>
      </c>
      <c r="C17" s="29" t="s">
        <v>879</v>
      </c>
      <c r="D17" s="4">
        <v>5</v>
      </c>
      <c r="E17" s="4">
        <v>5</v>
      </c>
      <c r="F17" s="4">
        <v>4</v>
      </c>
      <c r="G17" s="4">
        <v>5</v>
      </c>
      <c r="H17" s="4">
        <v>5</v>
      </c>
      <c r="I17" s="4">
        <v>5</v>
      </c>
      <c r="J17" s="4">
        <v>5</v>
      </c>
      <c r="N17" s="205" t="s">
        <v>1227</v>
      </c>
      <c r="X17" s="18"/>
      <c r="Y17" s="18"/>
      <c r="Z17" s="18"/>
      <c r="AA17" s="18"/>
      <c r="AB17" s="18"/>
      <c r="AC17" s="18"/>
      <c r="AD17" s="18"/>
      <c r="AE17" s="18"/>
    </row>
    <row r="18" spans="1:31" x14ac:dyDescent="0.3">
      <c r="A18" s="4" t="s">
        <v>5</v>
      </c>
      <c r="B18" s="4" t="s">
        <v>880</v>
      </c>
      <c r="C18" s="29" t="s">
        <v>881</v>
      </c>
      <c r="D18" s="4">
        <v>5</v>
      </c>
      <c r="E18" s="4">
        <v>4</v>
      </c>
      <c r="F18" s="4">
        <v>3</v>
      </c>
      <c r="G18" s="4">
        <v>5</v>
      </c>
      <c r="H18" s="4">
        <v>3</v>
      </c>
      <c r="I18" s="4">
        <v>5</v>
      </c>
      <c r="J18" s="4">
        <v>3</v>
      </c>
      <c r="X18" s="18"/>
      <c r="Y18" s="18"/>
      <c r="Z18" s="18"/>
      <c r="AA18" s="18"/>
      <c r="AB18" s="18"/>
      <c r="AC18" s="18"/>
      <c r="AD18" s="18"/>
      <c r="AE18" s="18"/>
    </row>
    <row r="19" spans="1:31" x14ac:dyDescent="0.3">
      <c r="A19" s="7" t="s">
        <v>6</v>
      </c>
      <c r="B19" s="4" t="s">
        <v>882</v>
      </c>
      <c r="C19" s="29" t="s">
        <v>883</v>
      </c>
      <c r="D19" s="4">
        <v>5</v>
      </c>
      <c r="E19" s="4">
        <v>5</v>
      </c>
      <c r="F19" s="4">
        <v>5</v>
      </c>
      <c r="G19" s="4">
        <v>5</v>
      </c>
      <c r="H19" s="4">
        <v>5</v>
      </c>
      <c r="I19" s="4">
        <v>5</v>
      </c>
      <c r="J19" s="4">
        <v>5</v>
      </c>
      <c r="O19">
        <v>1</v>
      </c>
      <c r="P19">
        <v>2</v>
      </c>
      <c r="Q19">
        <v>3</v>
      </c>
      <c r="R19">
        <v>4</v>
      </c>
      <c r="S19">
        <v>5</v>
      </c>
      <c r="X19" s="18"/>
      <c r="Y19" s="18"/>
      <c r="Z19" s="18"/>
      <c r="AA19" s="18"/>
      <c r="AB19" s="18"/>
      <c r="AC19" s="18"/>
      <c r="AD19" s="18"/>
      <c r="AE19" s="18"/>
    </row>
    <row r="20" spans="1:31" x14ac:dyDescent="0.3">
      <c r="A20" s="4" t="s">
        <v>996</v>
      </c>
      <c r="B20" s="4" t="s">
        <v>884</v>
      </c>
      <c r="C20" s="29" t="s">
        <v>885</v>
      </c>
      <c r="D20" s="4">
        <v>5</v>
      </c>
      <c r="E20" s="4">
        <v>5</v>
      </c>
      <c r="F20" s="4">
        <v>5</v>
      </c>
      <c r="G20" s="4">
        <v>5</v>
      </c>
      <c r="H20" s="4">
        <v>5</v>
      </c>
      <c r="I20" s="4">
        <v>4</v>
      </c>
      <c r="J20" s="4">
        <v>4</v>
      </c>
      <c r="N20" s="203" t="s">
        <v>1089</v>
      </c>
      <c r="O20" s="204">
        <f>$O$6/$O$11</f>
        <v>1.3157894736842105E-2</v>
      </c>
      <c r="P20" s="204">
        <f>$O$7/$O$11</f>
        <v>1.3157894736842105E-2</v>
      </c>
      <c r="Q20" s="204">
        <f>$O$8/$O$11</f>
        <v>3.9473684210526314E-2</v>
      </c>
      <c r="R20" s="204">
        <f>$O$9/$O$11</f>
        <v>0.10526315789473684</v>
      </c>
      <c r="S20" s="204">
        <f>$O$10/$O$11</f>
        <v>0.82894736842105265</v>
      </c>
      <c r="V20" s="9"/>
    </row>
    <row r="21" spans="1:31" x14ac:dyDescent="0.3">
      <c r="A21" s="4" t="s">
        <v>997</v>
      </c>
      <c r="B21" s="4" t="s">
        <v>886</v>
      </c>
      <c r="C21" s="29" t="s">
        <v>887</v>
      </c>
      <c r="D21" s="4">
        <v>5</v>
      </c>
      <c r="E21" s="4">
        <v>5</v>
      </c>
      <c r="F21" s="4">
        <v>5</v>
      </c>
      <c r="G21" s="4">
        <v>5</v>
      </c>
      <c r="H21" s="4">
        <v>5</v>
      </c>
      <c r="I21" s="4">
        <v>5</v>
      </c>
      <c r="J21" s="4">
        <v>5</v>
      </c>
      <c r="N21" s="203" t="s">
        <v>1090</v>
      </c>
      <c r="O21" s="204">
        <f>$P$6/$P$11</f>
        <v>1.3157894736842105E-2</v>
      </c>
      <c r="P21" s="204">
        <f>$P$7/$P$11</f>
        <v>2.6315789473684209E-2</v>
      </c>
      <c r="Q21" s="204">
        <f>$P$8/$P$11</f>
        <v>2.6315789473684209E-2</v>
      </c>
      <c r="R21" s="204">
        <f>$P$9/$P$11</f>
        <v>0.14473684210526316</v>
      </c>
      <c r="S21" s="204">
        <f>$P$10/$P$11</f>
        <v>0.78947368421052633</v>
      </c>
    </row>
    <row r="22" spans="1:31" x14ac:dyDescent="0.3">
      <c r="A22" s="4" t="s">
        <v>7</v>
      </c>
      <c r="B22" s="4" t="s">
        <v>888</v>
      </c>
      <c r="C22" s="29" t="s">
        <v>889</v>
      </c>
      <c r="D22" s="4">
        <v>5</v>
      </c>
      <c r="E22" s="4">
        <v>5</v>
      </c>
      <c r="F22" s="4">
        <v>5</v>
      </c>
      <c r="G22" s="4">
        <v>5</v>
      </c>
      <c r="H22" s="4">
        <v>4</v>
      </c>
      <c r="I22" s="4">
        <v>5</v>
      </c>
      <c r="J22" s="4">
        <v>5</v>
      </c>
      <c r="N22" s="203" t="s">
        <v>1091</v>
      </c>
      <c r="O22" s="204">
        <f>$Q$6/$Q$11</f>
        <v>3.9473684210526314E-2</v>
      </c>
      <c r="P22" s="204">
        <f>$Q$7/$Q$11</f>
        <v>1.3157894736842105E-2</v>
      </c>
      <c r="Q22" s="204">
        <f>$Q$8/$Q$11</f>
        <v>0.15789473684210525</v>
      </c>
      <c r="R22" s="204">
        <f>$Q$9/$Q$11</f>
        <v>9.2105263157894732E-2</v>
      </c>
      <c r="S22" s="204">
        <f>$Q$10/$Q$11</f>
        <v>0.69736842105263153</v>
      </c>
      <c r="T22" s="18"/>
      <c r="U22" s="18"/>
    </row>
    <row r="23" spans="1:31" x14ac:dyDescent="0.3">
      <c r="A23" s="4" t="s">
        <v>8</v>
      </c>
      <c r="B23" s="4" t="s">
        <v>890</v>
      </c>
      <c r="C23" s="29" t="s">
        <v>891</v>
      </c>
      <c r="D23" s="4">
        <v>5</v>
      </c>
      <c r="E23" s="4">
        <v>5</v>
      </c>
      <c r="F23" s="4">
        <v>5</v>
      </c>
      <c r="G23" s="4">
        <v>5</v>
      </c>
      <c r="H23" s="4">
        <v>5</v>
      </c>
      <c r="I23" s="4">
        <v>5</v>
      </c>
      <c r="J23" s="4">
        <v>5</v>
      </c>
      <c r="N23" s="203" t="s">
        <v>1092</v>
      </c>
      <c r="O23" s="204">
        <f>$R$6/$R$11</f>
        <v>1.3333333333333334E-2</v>
      </c>
      <c r="P23" s="204">
        <f>$R$7/$R$11</f>
        <v>1.3333333333333334E-2</v>
      </c>
      <c r="Q23" s="204">
        <f>$R$8/$R$11</f>
        <v>0.10666666666666667</v>
      </c>
      <c r="R23" s="204">
        <f>$R$9/$R$11</f>
        <v>0.22666666666666666</v>
      </c>
      <c r="S23" s="204">
        <f>$R$10/$R$11</f>
        <v>0.64</v>
      </c>
      <c r="T23" s="18"/>
      <c r="U23" s="18"/>
      <c r="V23" s="36"/>
      <c r="W23" s="36"/>
      <c r="X23" s="36"/>
      <c r="Y23" s="36"/>
    </row>
    <row r="24" spans="1:31" x14ac:dyDescent="0.3">
      <c r="A24" s="4" t="s">
        <v>9</v>
      </c>
      <c r="B24" s="4" t="s">
        <v>892</v>
      </c>
      <c r="C24" s="29" t="s">
        <v>893</v>
      </c>
      <c r="D24" s="4">
        <v>3</v>
      </c>
      <c r="E24" s="4">
        <v>5</v>
      </c>
      <c r="F24" s="4">
        <v>4</v>
      </c>
      <c r="G24" s="4">
        <v>4</v>
      </c>
      <c r="H24" s="4">
        <v>5</v>
      </c>
      <c r="I24" s="4">
        <v>5</v>
      </c>
      <c r="J24" s="4">
        <v>4</v>
      </c>
      <c r="N24" s="203" t="s">
        <v>1093</v>
      </c>
      <c r="O24" s="204">
        <f>$S$6/$S$11</f>
        <v>1.3157894736842105E-2</v>
      </c>
      <c r="P24" s="204">
        <f>$S$7/$S$11</f>
        <v>5.2631578947368418E-2</v>
      </c>
      <c r="Q24" s="204">
        <f>$S$8/$S$11</f>
        <v>0.14473684210526316</v>
      </c>
      <c r="R24" s="204">
        <f>$S$9/$S$11</f>
        <v>0.13157894736842105</v>
      </c>
      <c r="S24" s="204">
        <f>$S$10/$S$11</f>
        <v>0.65789473684210531</v>
      </c>
      <c r="T24" s="18"/>
      <c r="U24" s="18"/>
      <c r="V24" s="36"/>
      <c r="W24" s="36"/>
      <c r="X24" s="36"/>
      <c r="Y24" s="36"/>
    </row>
    <row r="25" spans="1:31" x14ac:dyDescent="0.3">
      <c r="A25" s="30" t="s">
        <v>998</v>
      </c>
      <c r="B25" s="4"/>
      <c r="C25" s="29"/>
      <c r="D25" s="4">
        <v>5</v>
      </c>
      <c r="E25" s="4">
        <v>5</v>
      </c>
      <c r="F25" s="4">
        <v>5</v>
      </c>
      <c r="G25" s="4">
        <v>5</v>
      </c>
      <c r="H25" s="4">
        <v>5</v>
      </c>
      <c r="I25" s="4">
        <v>5</v>
      </c>
      <c r="J25" s="4">
        <v>5</v>
      </c>
      <c r="N25" s="203" t="s">
        <v>1094</v>
      </c>
      <c r="O25" s="204">
        <f>$T$6/$T$11</f>
        <v>3.9473684210526314E-2</v>
      </c>
      <c r="P25" s="204">
        <f>$T$7/$T$11</f>
        <v>2.6315789473684209E-2</v>
      </c>
      <c r="Q25" s="204">
        <f>$T$8/$T$11</f>
        <v>0.13157894736842105</v>
      </c>
      <c r="R25" s="204">
        <f>$T$9/$T$11</f>
        <v>0.14473684210526316</v>
      </c>
      <c r="S25" s="204">
        <f>$T$10/$T$11</f>
        <v>0.65789473684210531</v>
      </c>
      <c r="T25" s="18"/>
      <c r="U25" s="18"/>
      <c r="V25" s="36"/>
      <c r="W25" s="36"/>
      <c r="X25" s="36"/>
      <c r="Y25" s="36"/>
    </row>
    <row r="26" spans="1:31" x14ac:dyDescent="0.3">
      <c r="A26" s="8" t="s">
        <v>999</v>
      </c>
      <c r="B26" s="8" t="s">
        <v>894</v>
      </c>
      <c r="C26" s="8" t="s">
        <v>895</v>
      </c>
      <c r="D26" s="8">
        <v>5</v>
      </c>
      <c r="E26" s="8">
        <v>5</v>
      </c>
      <c r="F26" s="8">
        <v>5</v>
      </c>
      <c r="G26" s="8">
        <v>4</v>
      </c>
      <c r="H26" s="8">
        <v>5</v>
      </c>
      <c r="I26" s="8">
        <v>5</v>
      </c>
      <c r="J26" s="8">
        <v>5</v>
      </c>
      <c r="N26" s="203" t="s">
        <v>1095</v>
      </c>
      <c r="O26" s="204">
        <f>$U$6/$U$11</f>
        <v>2.6666666666666668E-2</v>
      </c>
      <c r="P26" s="204">
        <f>$U$7/$U$11</f>
        <v>0</v>
      </c>
      <c r="Q26" s="204">
        <f>$U$8/$U$11</f>
        <v>9.3333333333333338E-2</v>
      </c>
      <c r="R26" s="204">
        <f>$U$9/$U$11</f>
        <v>0.16</v>
      </c>
      <c r="S26" s="204">
        <f>$U$10/$U$11</f>
        <v>0.72</v>
      </c>
      <c r="T26" s="18"/>
      <c r="U26" s="18"/>
      <c r="V26" s="36"/>
      <c r="W26" s="36"/>
      <c r="X26" s="36"/>
      <c r="Y26" s="36"/>
    </row>
    <row r="27" spans="1:31" x14ac:dyDescent="0.3">
      <c r="A27" s="4" t="s">
        <v>10</v>
      </c>
      <c r="B27" s="4" t="s">
        <v>896</v>
      </c>
      <c r="C27" s="29" t="s">
        <v>897</v>
      </c>
      <c r="D27" s="4">
        <v>5</v>
      </c>
      <c r="E27" s="4">
        <v>5</v>
      </c>
      <c r="F27" s="4">
        <v>5</v>
      </c>
      <c r="G27" s="4">
        <v>5</v>
      </c>
      <c r="H27" s="4">
        <v>5</v>
      </c>
      <c r="I27" s="4">
        <v>5</v>
      </c>
      <c r="J27" s="4">
        <v>5</v>
      </c>
      <c r="V27" s="36"/>
      <c r="W27" s="36"/>
      <c r="X27" s="36"/>
      <c r="Y27" s="36"/>
    </row>
    <row r="28" spans="1:31" x14ac:dyDescent="0.3">
      <c r="A28" s="4" t="s">
        <v>1000</v>
      </c>
      <c r="B28" s="259" t="s">
        <v>898</v>
      </c>
      <c r="C28" s="29" t="s">
        <v>899</v>
      </c>
      <c r="D28" s="4">
        <v>3</v>
      </c>
      <c r="E28" s="4">
        <v>3</v>
      </c>
      <c r="F28" s="4">
        <v>3</v>
      </c>
      <c r="G28" s="4">
        <v>3</v>
      </c>
      <c r="H28" s="4">
        <v>2</v>
      </c>
      <c r="I28" s="4">
        <v>3</v>
      </c>
      <c r="J28" s="4">
        <v>3</v>
      </c>
      <c r="V28" s="36"/>
      <c r="W28" s="36"/>
      <c r="X28" s="36"/>
      <c r="Y28" s="36"/>
    </row>
    <row r="29" spans="1:31" x14ac:dyDescent="0.3">
      <c r="A29" s="4" t="s">
        <v>1001</v>
      </c>
      <c r="B29" s="259" t="s">
        <v>900</v>
      </c>
      <c r="C29" s="29" t="s">
        <v>901</v>
      </c>
      <c r="D29" s="4">
        <v>5</v>
      </c>
      <c r="E29" s="4">
        <v>5</v>
      </c>
      <c r="F29" s="4">
        <v>3</v>
      </c>
      <c r="G29" s="4">
        <v>5</v>
      </c>
      <c r="H29" s="4">
        <v>5</v>
      </c>
      <c r="I29" s="4">
        <v>5</v>
      </c>
      <c r="J29" s="4">
        <v>5</v>
      </c>
      <c r="V29" s="36"/>
      <c r="W29" s="36"/>
      <c r="X29" s="36"/>
      <c r="Y29" s="36"/>
    </row>
    <row r="30" spans="1:31" x14ac:dyDescent="0.3">
      <c r="A30" s="4" t="s">
        <v>1002</v>
      </c>
      <c r="B30" s="259" t="s">
        <v>902</v>
      </c>
      <c r="C30" s="29" t="s">
        <v>903</v>
      </c>
      <c r="D30" s="4">
        <v>4</v>
      </c>
      <c r="E30" s="4">
        <v>4</v>
      </c>
      <c r="F30" s="4">
        <v>4</v>
      </c>
      <c r="G30" s="4">
        <v>4</v>
      </c>
      <c r="H30" s="4">
        <v>3</v>
      </c>
      <c r="I30" s="4">
        <v>3</v>
      </c>
      <c r="J30" s="4">
        <v>4</v>
      </c>
      <c r="V30" s="36"/>
      <c r="W30" s="36"/>
      <c r="X30" s="36"/>
      <c r="Y30" s="36"/>
      <c r="Z30" s="36"/>
    </row>
    <row r="31" spans="1:31" x14ac:dyDescent="0.3">
      <c r="A31" s="4" t="s">
        <v>1003</v>
      </c>
      <c r="B31" s="259" t="s">
        <v>1114</v>
      </c>
      <c r="C31" s="29" t="s">
        <v>904</v>
      </c>
      <c r="D31" s="4">
        <v>5</v>
      </c>
      <c r="E31" s="4">
        <v>5</v>
      </c>
      <c r="F31" s="4">
        <v>5</v>
      </c>
      <c r="G31" s="4">
        <v>5</v>
      </c>
      <c r="H31" s="4">
        <v>5</v>
      </c>
      <c r="I31" s="4">
        <v>5</v>
      </c>
      <c r="J31" s="4">
        <v>5</v>
      </c>
    </row>
    <row r="32" spans="1:31" x14ac:dyDescent="0.3">
      <c r="A32" s="4" t="s">
        <v>11</v>
      </c>
      <c r="B32" s="259" t="s">
        <v>905</v>
      </c>
      <c r="C32" s="29" t="s">
        <v>906</v>
      </c>
      <c r="D32" s="4">
        <v>4</v>
      </c>
      <c r="E32" s="4">
        <v>5</v>
      </c>
      <c r="F32" s="4">
        <v>5</v>
      </c>
      <c r="G32" s="4">
        <v>5</v>
      </c>
      <c r="H32" s="4">
        <v>3</v>
      </c>
      <c r="I32" s="4">
        <v>5</v>
      </c>
      <c r="J32" s="4">
        <v>5</v>
      </c>
    </row>
    <row r="33" spans="1:10" x14ac:dyDescent="0.3">
      <c r="A33" s="4" t="s">
        <v>1004</v>
      </c>
      <c r="B33" s="259" t="s">
        <v>907</v>
      </c>
      <c r="C33" s="29" t="s">
        <v>908</v>
      </c>
      <c r="D33" s="4">
        <v>5</v>
      </c>
      <c r="E33" s="4">
        <v>5</v>
      </c>
      <c r="F33" s="4">
        <v>3</v>
      </c>
      <c r="G33" s="4">
        <v>5</v>
      </c>
      <c r="H33" s="4">
        <v>5</v>
      </c>
      <c r="I33" s="4">
        <v>5</v>
      </c>
      <c r="J33" s="4">
        <v>5</v>
      </c>
    </row>
    <row r="34" spans="1:10" x14ac:dyDescent="0.3">
      <c r="A34" s="4" t="s">
        <v>1005</v>
      </c>
      <c r="B34" s="259" t="s">
        <v>909</v>
      </c>
      <c r="C34" s="29" t="s">
        <v>910</v>
      </c>
      <c r="D34" s="4">
        <v>5</v>
      </c>
      <c r="E34" s="4">
        <v>5</v>
      </c>
      <c r="F34" s="4">
        <v>5</v>
      </c>
      <c r="G34" s="4">
        <v>5</v>
      </c>
      <c r="H34" s="4">
        <v>5</v>
      </c>
      <c r="I34" s="4">
        <v>5</v>
      </c>
      <c r="J34" s="4">
        <v>5</v>
      </c>
    </row>
    <row r="35" spans="1:10" x14ac:dyDescent="0.3">
      <c r="A35" s="32" t="s">
        <v>1006</v>
      </c>
      <c r="B35" s="32"/>
      <c r="C35" s="32"/>
      <c r="D35" s="32"/>
      <c r="E35" s="32"/>
      <c r="F35" s="32"/>
      <c r="G35" s="32"/>
      <c r="H35" s="32"/>
      <c r="I35" s="32"/>
      <c r="J35" s="32"/>
    </row>
    <row r="36" spans="1:10" x14ac:dyDescent="0.3">
      <c r="A36" s="32" t="s">
        <v>1007</v>
      </c>
      <c r="B36" s="32"/>
      <c r="C36" s="32"/>
      <c r="D36" s="32"/>
      <c r="E36" s="32"/>
      <c r="F36" s="32"/>
      <c r="G36" s="32"/>
      <c r="H36" s="32"/>
      <c r="I36" s="32"/>
      <c r="J36" s="32"/>
    </row>
    <row r="37" spans="1:10" x14ac:dyDescent="0.3">
      <c r="A37" s="33"/>
      <c r="B37" s="33"/>
      <c r="C37" s="33"/>
      <c r="D37" s="33"/>
      <c r="E37" s="33"/>
      <c r="F37" s="33"/>
      <c r="G37" s="33"/>
      <c r="H37" s="33"/>
      <c r="I37" s="33"/>
      <c r="J37" s="33"/>
    </row>
    <row r="38" spans="1:10" x14ac:dyDescent="0.3">
      <c r="A38" s="4" t="s">
        <v>1008</v>
      </c>
      <c r="B38" s="4" t="s">
        <v>911</v>
      </c>
      <c r="C38" s="29" t="s">
        <v>912</v>
      </c>
      <c r="D38" s="4">
        <v>5</v>
      </c>
      <c r="E38" s="4">
        <v>5</v>
      </c>
      <c r="F38" s="4">
        <v>4</v>
      </c>
      <c r="G38" s="4">
        <v>4</v>
      </c>
      <c r="H38" s="4">
        <v>3</v>
      </c>
      <c r="I38" s="4">
        <v>5</v>
      </c>
      <c r="J38" s="4">
        <v>4</v>
      </c>
    </row>
    <row r="39" spans="1:10" x14ac:dyDescent="0.3">
      <c r="A39" s="4" t="s">
        <v>1009</v>
      </c>
      <c r="B39" s="4" t="s">
        <v>913</v>
      </c>
      <c r="C39" s="29" t="s">
        <v>914</v>
      </c>
      <c r="D39" s="4">
        <v>4</v>
      </c>
      <c r="E39" s="4">
        <v>5</v>
      </c>
      <c r="F39" s="4">
        <v>3</v>
      </c>
      <c r="G39" s="4">
        <v>4</v>
      </c>
      <c r="H39" s="4">
        <v>4</v>
      </c>
      <c r="I39" s="4">
        <v>4</v>
      </c>
      <c r="J39" s="4">
        <v>4</v>
      </c>
    </row>
    <row r="40" spans="1:10" x14ac:dyDescent="0.3">
      <c r="A40" s="4" t="s">
        <v>1010</v>
      </c>
      <c r="B40" s="4"/>
      <c r="C40" s="29"/>
      <c r="D40" s="4">
        <v>4</v>
      </c>
      <c r="E40" s="4">
        <v>4</v>
      </c>
      <c r="F40" s="4">
        <v>3</v>
      </c>
      <c r="G40" s="4">
        <v>4</v>
      </c>
      <c r="H40" s="4">
        <v>3</v>
      </c>
      <c r="I40" s="4">
        <v>4</v>
      </c>
      <c r="J40" s="4">
        <v>3</v>
      </c>
    </row>
    <row r="41" spans="1:10" x14ac:dyDescent="0.3">
      <c r="A41" s="4" t="s">
        <v>1011</v>
      </c>
      <c r="B41" s="4" t="s">
        <v>915</v>
      </c>
      <c r="C41" s="29" t="s">
        <v>875</v>
      </c>
      <c r="D41" s="4">
        <v>5</v>
      </c>
      <c r="E41" s="4">
        <v>2</v>
      </c>
      <c r="F41" s="4">
        <v>5</v>
      </c>
      <c r="G41" s="4">
        <v>2</v>
      </c>
      <c r="H41" s="4">
        <v>5</v>
      </c>
      <c r="I41" s="4">
        <v>2</v>
      </c>
      <c r="J41" s="4">
        <v>5</v>
      </c>
    </row>
    <row r="42" spans="1:10" x14ac:dyDescent="0.3">
      <c r="A42" s="4" t="s">
        <v>13</v>
      </c>
      <c r="B42" s="4" t="s">
        <v>916</v>
      </c>
      <c r="C42" s="29" t="s">
        <v>917</v>
      </c>
      <c r="D42" s="4">
        <v>5</v>
      </c>
      <c r="E42" s="4">
        <v>5</v>
      </c>
      <c r="F42" s="4">
        <v>5</v>
      </c>
      <c r="G42" s="4">
        <v>3</v>
      </c>
      <c r="H42" s="4">
        <v>4</v>
      </c>
      <c r="I42" s="4">
        <v>1</v>
      </c>
      <c r="J42" s="4">
        <v>1</v>
      </c>
    </row>
    <row r="43" spans="1:10" x14ac:dyDescent="0.3">
      <c r="A43" s="4" t="s">
        <v>14</v>
      </c>
      <c r="B43" s="4" t="s">
        <v>918</v>
      </c>
      <c r="C43" s="29" t="s">
        <v>919</v>
      </c>
      <c r="D43" s="4">
        <v>5</v>
      </c>
      <c r="E43" s="4">
        <v>5</v>
      </c>
      <c r="F43" s="4">
        <v>5</v>
      </c>
      <c r="G43" s="4">
        <v>5</v>
      </c>
      <c r="H43" s="4">
        <v>5</v>
      </c>
      <c r="I43" s="4">
        <v>5</v>
      </c>
      <c r="J43" s="4">
        <v>5</v>
      </c>
    </row>
    <row r="44" spans="1:10" x14ac:dyDescent="0.3">
      <c r="A44" s="4" t="s">
        <v>1012</v>
      </c>
      <c r="B44" s="4" t="s">
        <v>920</v>
      </c>
      <c r="C44" s="29" t="s">
        <v>921</v>
      </c>
      <c r="D44" s="4">
        <v>5</v>
      </c>
      <c r="E44" s="4">
        <v>5</v>
      </c>
      <c r="F44" s="4">
        <v>5</v>
      </c>
      <c r="G44" s="4">
        <v>5</v>
      </c>
      <c r="H44" s="4">
        <v>5</v>
      </c>
      <c r="I44" s="4">
        <v>5</v>
      </c>
      <c r="J44" s="4">
        <v>5</v>
      </c>
    </row>
    <row r="45" spans="1:10" x14ac:dyDescent="0.3">
      <c r="A45" s="4" t="s">
        <v>1013</v>
      </c>
      <c r="B45" s="4" t="s">
        <v>922</v>
      </c>
      <c r="C45" s="29" t="s">
        <v>875</v>
      </c>
      <c r="D45" s="4">
        <v>3</v>
      </c>
      <c r="E45" s="4">
        <v>4</v>
      </c>
      <c r="F45" s="4">
        <v>1</v>
      </c>
      <c r="G45" s="4">
        <v>4</v>
      </c>
      <c r="H45" s="4">
        <v>5</v>
      </c>
      <c r="I45" s="4">
        <v>3</v>
      </c>
      <c r="J45" s="4">
        <v>5</v>
      </c>
    </row>
    <row r="46" spans="1:10" x14ac:dyDescent="0.3">
      <c r="A46" s="32" t="s">
        <v>15</v>
      </c>
      <c r="B46" s="34" t="s">
        <v>923</v>
      </c>
      <c r="C46" s="32" t="s">
        <v>924</v>
      </c>
      <c r="D46" s="32"/>
      <c r="E46" s="32"/>
      <c r="F46" s="32"/>
      <c r="G46" s="32"/>
      <c r="H46" s="32"/>
      <c r="I46" s="32"/>
      <c r="J46" s="32"/>
    </row>
    <row r="47" spans="1:10" x14ac:dyDescent="0.3">
      <c r="A47" s="4" t="s">
        <v>1014</v>
      </c>
      <c r="B47" s="4" t="s">
        <v>925</v>
      </c>
      <c r="C47" s="29" t="s">
        <v>926</v>
      </c>
      <c r="D47" s="4">
        <v>5</v>
      </c>
      <c r="E47" s="4">
        <v>5</v>
      </c>
      <c r="F47" s="4">
        <v>2</v>
      </c>
      <c r="G47" s="4">
        <v>4</v>
      </c>
      <c r="H47" s="4">
        <v>5</v>
      </c>
      <c r="I47" s="4">
        <v>5</v>
      </c>
      <c r="J47" s="4">
        <v>5</v>
      </c>
    </row>
    <row r="48" spans="1:10" x14ac:dyDescent="0.3">
      <c r="A48" s="4" t="s">
        <v>16</v>
      </c>
      <c r="B48" s="4" t="s">
        <v>927</v>
      </c>
      <c r="C48" s="29" t="s">
        <v>928</v>
      </c>
      <c r="D48" s="4">
        <v>5</v>
      </c>
      <c r="E48" s="4">
        <v>5</v>
      </c>
      <c r="F48" s="4">
        <v>5</v>
      </c>
      <c r="G48" s="4">
        <v>3</v>
      </c>
      <c r="H48" s="4">
        <v>5</v>
      </c>
      <c r="I48" s="4">
        <v>5</v>
      </c>
      <c r="J48" s="4">
        <v>5</v>
      </c>
    </row>
    <row r="49" spans="1:10" x14ac:dyDescent="0.3">
      <c r="A49" s="8" t="s">
        <v>17</v>
      </c>
      <c r="B49" s="8" t="s">
        <v>929</v>
      </c>
      <c r="C49" s="8" t="s">
        <v>930</v>
      </c>
      <c r="D49" s="8">
        <v>5</v>
      </c>
      <c r="E49" s="8">
        <v>5</v>
      </c>
      <c r="F49" s="8">
        <v>1</v>
      </c>
      <c r="G49" s="8">
        <v>3</v>
      </c>
      <c r="H49" s="8">
        <v>5</v>
      </c>
      <c r="I49" s="8">
        <v>3</v>
      </c>
      <c r="J49" s="8">
        <v>4</v>
      </c>
    </row>
    <row r="50" spans="1:10" x14ac:dyDescent="0.3">
      <c r="A50" s="4" t="s">
        <v>18</v>
      </c>
      <c r="B50" s="4" t="s">
        <v>931</v>
      </c>
      <c r="C50" s="29" t="s">
        <v>932</v>
      </c>
      <c r="D50" s="4">
        <v>5</v>
      </c>
      <c r="E50" s="4">
        <v>4</v>
      </c>
      <c r="F50" s="4">
        <v>5</v>
      </c>
      <c r="G50" s="4">
        <v>3</v>
      </c>
      <c r="H50" s="4">
        <v>5</v>
      </c>
      <c r="I50" s="4">
        <v>5</v>
      </c>
      <c r="J50" s="4">
        <v>4</v>
      </c>
    </row>
    <row r="51" spans="1:10" x14ac:dyDescent="0.3">
      <c r="A51" s="4" t="s">
        <v>1015</v>
      </c>
      <c r="B51" s="4" t="s">
        <v>933</v>
      </c>
      <c r="C51" s="29" t="s">
        <v>934</v>
      </c>
      <c r="D51" s="4">
        <v>5</v>
      </c>
      <c r="E51" s="4">
        <v>5</v>
      </c>
      <c r="F51" s="4">
        <v>5</v>
      </c>
      <c r="G51" s="4">
        <v>3</v>
      </c>
      <c r="H51" s="4">
        <v>5</v>
      </c>
      <c r="I51" s="4">
        <v>5</v>
      </c>
      <c r="J51" s="4">
        <v>4</v>
      </c>
    </row>
    <row r="52" spans="1:10" x14ac:dyDescent="0.3">
      <c r="A52" s="4" t="s">
        <v>19</v>
      </c>
      <c r="B52" s="4" t="s">
        <v>935</v>
      </c>
      <c r="C52" s="29" t="s">
        <v>936</v>
      </c>
      <c r="D52" s="4">
        <v>5</v>
      </c>
      <c r="E52" s="4">
        <v>5</v>
      </c>
      <c r="F52" s="4">
        <v>5</v>
      </c>
      <c r="G52" s="4">
        <v>5</v>
      </c>
      <c r="H52" s="4">
        <v>5</v>
      </c>
      <c r="I52" s="4">
        <v>5</v>
      </c>
      <c r="J52" s="4">
        <v>5</v>
      </c>
    </row>
    <row r="53" spans="1:10" x14ac:dyDescent="0.3">
      <c r="A53" s="4" t="s">
        <v>20</v>
      </c>
      <c r="B53" s="4" t="s">
        <v>937</v>
      </c>
      <c r="C53" s="29" t="s">
        <v>938</v>
      </c>
      <c r="D53" s="4">
        <v>5</v>
      </c>
      <c r="E53" s="4">
        <v>5</v>
      </c>
      <c r="F53" s="4">
        <v>5</v>
      </c>
      <c r="G53" s="4">
        <v>5</v>
      </c>
      <c r="H53" s="4">
        <v>5</v>
      </c>
      <c r="I53" s="4">
        <v>3</v>
      </c>
      <c r="J53" s="4">
        <v>5</v>
      </c>
    </row>
    <row r="54" spans="1:10" x14ac:dyDescent="0.3">
      <c r="A54" s="4" t="s">
        <v>21</v>
      </c>
      <c r="B54" s="4" t="s">
        <v>939</v>
      </c>
      <c r="C54" s="29" t="s">
        <v>940</v>
      </c>
      <c r="D54" s="4">
        <v>5</v>
      </c>
      <c r="E54" s="4">
        <v>3</v>
      </c>
      <c r="F54" s="4">
        <v>5</v>
      </c>
      <c r="G54" s="4">
        <v>5</v>
      </c>
      <c r="H54" s="4">
        <v>5</v>
      </c>
      <c r="I54" s="4">
        <v>5</v>
      </c>
      <c r="J54" s="4">
        <v>5</v>
      </c>
    </row>
    <row r="55" spans="1:10" x14ac:dyDescent="0.3">
      <c r="A55" s="4" t="s">
        <v>22</v>
      </c>
      <c r="B55" s="4" t="s">
        <v>941</v>
      </c>
      <c r="C55" s="29" t="s">
        <v>891</v>
      </c>
      <c r="D55" s="4">
        <v>5</v>
      </c>
      <c r="E55" s="4">
        <v>5</v>
      </c>
      <c r="F55" s="4">
        <v>5</v>
      </c>
      <c r="G55" s="4">
        <v>5</v>
      </c>
      <c r="H55" s="4">
        <v>3</v>
      </c>
      <c r="I55" s="4">
        <v>3</v>
      </c>
      <c r="J55" s="4">
        <v>4</v>
      </c>
    </row>
    <row r="56" spans="1:10" x14ac:dyDescent="0.3">
      <c r="A56" s="8" t="s">
        <v>23</v>
      </c>
      <c r="B56" s="8" t="s">
        <v>942</v>
      </c>
      <c r="C56" s="8" t="s">
        <v>943</v>
      </c>
      <c r="D56" s="8">
        <v>5</v>
      </c>
      <c r="E56" s="8">
        <v>5</v>
      </c>
      <c r="F56" s="8">
        <v>3</v>
      </c>
      <c r="G56" s="8">
        <v>3</v>
      </c>
      <c r="H56" s="8">
        <v>2</v>
      </c>
      <c r="I56" s="8">
        <v>3</v>
      </c>
      <c r="J56" s="8">
        <v>3</v>
      </c>
    </row>
    <row r="57" spans="1:10" x14ac:dyDescent="0.3">
      <c r="A57" s="4" t="s">
        <v>1016</v>
      </c>
      <c r="B57" s="4"/>
      <c r="C57" s="29"/>
      <c r="D57" s="4">
        <v>5</v>
      </c>
      <c r="E57" s="4">
        <v>5</v>
      </c>
      <c r="F57" s="4">
        <v>5</v>
      </c>
      <c r="G57" s="4">
        <v>5</v>
      </c>
      <c r="H57" s="4">
        <v>4</v>
      </c>
      <c r="I57" s="4">
        <v>5</v>
      </c>
      <c r="J57" s="4">
        <v>5</v>
      </c>
    </row>
    <row r="58" spans="1:10" x14ac:dyDescent="0.3">
      <c r="A58" s="4" t="s">
        <v>1017</v>
      </c>
      <c r="B58" s="4" t="s">
        <v>944</v>
      </c>
      <c r="C58" s="29" t="s">
        <v>945</v>
      </c>
      <c r="D58" s="4">
        <v>5</v>
      </c>
      <c r="E58" s="4">
        <v>5</v>
      </c>
      <c r="F58" s="4">
        <v>3</v>
      </c>
      <c r="G58" s="4">
        <v>4</v>
      </c>
      <c r="H58" s="4">
        <v>4</v>
      </c>
      <c r="I58" s="4">
        <v>5</v>
      </c>
      <c r="J58" s="4">
        <v>5</v>
      </c>
    </row>
    <row r="59" spans="1:10" x14ac:dyDescent="0.3">
      <c r="A59" s="4" t="s">
        <v>24</v>
      </c>
      <c r="B59" s="4" t="s">
        <v>946</v>
      </c>
      <c r="C59" s="29" t="s">
        <v>875</v>
      </c>
      <c r="D59" s="4">
        <v>4</v>
      </c>
      <c r="E59" s="4">
        <v>4</v>
      </c>
      <c r="F59" s="4">
        <v>4</v>
      </c>
      <c r="G59" s="4">
        <v>4</v>
      </c>
      <c r="H59" s="4">
        <v>2</v>
      </c>
      <c r="I59" s="4">
        <v>3</v>
      </c>
      <c r="J59" s="4">
        <v>4</v>
      </c>
    </row>
    <row r="60" spans="1:10" x14ac:dyDescent="0.3">
      <c r="A60" s="32" t="s">
        <v>1018</v>
      </c>
      <c r="B60" s="32"/>
      <c r="C60" s="32"/>
      <c r="D60" s="32"/>
      <c r="E60" s="32"/>
      <c r="F60" s="32"/>
      <c r="G60" s="32"/>
      <c r="H60" s="32"/>
      <c r="I60" s="32"/>
      <c r="J60" s="32"/>
    </row>
    <row r="61" spans="1:10" x14ac:dyDescent="0.3">
      <c r="A61" s="32" t="s">
        <v>1019</v>
      </c>
      <c r="B61" s="32"/>
      <c r="C61" s="32"/>
      <c r="D61" s="32"/>
      <c r="E61" s="32"/>
      <c r="F61" s="32"/>
      <c r="G61" s="32"/>
      <c r="H61" s="32"/>
      <c r="I61" s="32"/>
      <c r="J61" s="32"/>
    </row>
    <row r="62" spans="1:10" x14ac:dyDescent="0.3">
      <c r="A62" s="4" t="s">
        <v>25</v>
      </c>
      <c r="B62" s="4" t="s">
        <v>947</v>
      </c>
      <c r="C62" s="29" t="s">
        <v>948</v>
      </c>
      <c r="D62" s="4">
        <v>5</v>
      </c>
      <c r="E62" s="4">
        <v>5</v>
      </c>
      <c r="F62" s="4">
        <v>5</v>
      </c>
      <c r="G62" s="4">
        <v>5</v>
      </c>
      <c r="H62" s="4">
        <v>5</v>
      </c>
      <c r="I62" s="4">
        <v>5</v>
      </c>
      <c r="J62" s="4">
        <v>5</v>
      </c>
    </row>
    <row r="63" spans="1:10" x14ac:dyDescent="0.3">
      <c r="A63" s="4" t="s">
        <v>1020</v>
      </c>
      <c r="B63" s="4" t="s">
        <v>949</v>
      </c>
      <c r="C63" s="29" t="s">
        <v>893</v>
      </c>
      <c r="D63" s="4">
        <v>5</v>
      </c>
      <c r="E63" s="4">
        <v>5</v>
      </c>
      <c r="F63" s="4">
        <v>5</v>
      </c>
      <c r="G63" s="4">
        <v>5</v>
      </c>
      <c r="H63" s="4">
        <v>5</v>
      </c>
      <c r="I63" s="4">
        <v>5</v>
      </c>
      <c r="J63" s="4">
        <v>5</v>
      </c>
    </row>
    <row r="64" spans="1:10" x14ac:dyDescent="0.3">
      <c r="A64" s="4" t="s">
        <v>1021</v>
      </c>
      <c r="B64" s="259"/>
      <c r="C64" s="29"/>
      <c r="D64" s="4">
        <v>5</v>
      </c>
      <c r="E64" s="4">
        <v>5</v>
      </c>
      <c r="F64" s="4">
        <v>5</v>
      </c>
      <c r="G64" s="4">
        <v>5</v>
      </c>
      <c r="H64" s="4">
        <v>5</v>
      </c>
      <c r="I64" s="4">
        <v>5</v>
      </c>
      <c r="J64" s="4">
        <v>5</v>
      </c>
    </row>
    <row r="65" spans="1:10" x14ac:dyDescent="0.3">
      <c r="A65" s="4" t="s">
        <v>1022</v>
      </c>
      <c r="B65" s="259" t="s">
        <v>950</v>
      </c>
      <c r="C65" s="29" t="s">
        <v>951</v>
      </c>
      <c r="D65" s="4">
        <v>5</v>
      </c>
      <c r="E65" s="4">
        <v>5</v>
      </c>
      <c r="F65" s="4">
        <v>5</v>
      </c>
      <c r="G65" s="4">
        <v>5</v>
      </c>
      <c r="H65" s="4">
        <v>3</v>
      </c>
      <c r="I65" s="4">
        <v>4</v>
      </c>
      <c r="J65" s="4">
        <v>5</v>
      </c>
    </row>
    <row r="66" spans="1:10" x14ac:dyDescent="0.3">
      <c r="A66" s="4" t="s">
        <v>1023</v>
      </c>
      <c r="B66" s="259" t="s">
        <v>952</v>
      </c>
      <c r="C66" s="29" t="s">
        <v>953</v>
      </c>
      <c r="D66" s="4">
        <v>5</v>
      </c>
      <c r="E66" s="4">
        <v>5</v>
      </c>
      <c r="F66" s="4">
        <v>5</v>
      </c>
      <c r="G66" s="4">
        <v>5</v>
      </c>
      <c r="H66" s="4">
        <v>5</v>
      </c>
      <c r="I66" s="4">
        <v>5</v>
      </c>
      <c r="J66" s="4">
        <v>5</v>
      </c>
    </row>
    <row r="67" spans="1:10" x14ac:dyDescent="0.3">
      <c r="A67" s="4" t="s">
        <v>1024</v>
      </c>
      <c r="B67" s="259"/>
      <c r="C67" s="29"/>
      <c r="D67" s="4">
        <v>5</v>
      </c>
      <c r="E67" s="4">
        <v>5</v>
      </c>
      <c r="F67" s="4">
        <v>3</v>
      </c>
      <c r="G67" s="4">
        <v>5</v>
      </c>
      <c r="H67" s="4">
        <v>5</v>
      </c>
      <c r="I67" s="4">
        <v>5</v>
      </c>
      <c r="J67" s="4">
        <v>5</v>
      </c>
    </row>
    <row r="68" spans="1:10" x14ac:dyDescent="0.3">
      <c r="A68" s="8" t="s">
        <v>1025</v>
      </c>
      <c r="B68" s="260" t="s">
        <v>954</v>
      </c>
      <c r="C68" s="8" t="s">
        <v>955</v>
      </c>
      <c r="D68" s="35">
        <v>5</v>
      </c>
      <c r="E68" s="35">
        <v>4</v>
      </c>
      <c r="F68" s="35">
        <v>5</v>
      </c>
      <c r="G68" s="35">
        <v>4</v>
      </c>
      <c r="H68" s="35">
        <v>4</v>
      </c>
      <c r="I68" s="35">
        <v>4</v>
      </c>
      <c r="J68" s="35">
        <v>3</v>
      </c>
    </row>
    <row r="69" spans="1:10" x14ac:dyDescent="0.3">
      <c r="A69" s="4" t="s">
        <v>26</v>
      </c>
      <c r="B69" s="259" t="s">
        <v>956</v>
      </c>
      <c r="C69" s="29" t="s">
        <v>957</v>
      </c>
      <c r="D69" s="4">
        <v>5</v>
      </c>
      <c r="E69" s="4">
        <v>5</v>
      </c>
      <c r="F69" s="4">
        <v>5</v>
      </c>
      <c r="G69" s="4">
        <v>5</v>
      </c>
      <c r="H69" s="4">
        <v>3</v>
      </c>
      <c r="I69" s="4">
        <v>5</v>
      </c>
      <c r="J69" s="4">
        <v>5</v>
      </c>
    </row>
    <row r="70" spans="1:10" x14ac:dyDescent="0.3">
      <c r="A70" s="4" t="s">
        <v>1026</v>
      </c>
      <c r="B70" s="259" t="s">
        <v>958</v>
      </c>
      <c r="C70" s="29" t="s">
        <v>959</v>
      </c>
      <c r="D70" s="4">
        <v>5</v>
      </c>
      <c r="E70" s="4">
        <v>5</v>
      </c>
      <c r="F70" s="4">
        <v>5</v>
      </c>
      <c r="G70" s="4">
        <v>5</v>
      </c>
      <c r="H70" s="4">
        <v>3</v>
      </c>
      <c r="I70" s="4">
        <v>5</v>
      </c>
      <c r="J70" s="4">
        <v>5</v>
      </c>
    </row>
    <row r="71" spans="1:10" x14ac:dyDescent="0.3">
      <c r="A71" s="4" t="s">
        <v>27</v>
      </c>
      <c r="B71" s="259" t="s">
        <v>960</v>
      </c>
      <c r="C71" s="29" t="s">
        <v>961</v>
      </c>
      <c r="D71" s="4">
        <v>5</v>
      </c>
      <c r="E71" s="4">
        <v>4</v>
      </c>
      <c r="F71" s="4">
        <v>5</v>
      </c>
      <c r="G71" s="4">
        <v>4</v>
      </c>
      <c r="H71" s="4">
        <v>5</v>
      </c>
      <c r="I71" s="4">
        <v>4</v>
      </c>
      <c r="J71" s="4">
        <v>5</v>
      </c>
    </row>
    <row r="72" spans="1:10" x14ac:dyDescent="0.3">
      <c r="A72" s="4" t="s">
        <v>28</v>
      </c>
      <c r="B72" s="259" t="s">
        <v>962</v>
      </c>
      <c r="C72" s="29" t="s">
        <v>963</v>
      </c>
      <c r="D72" s="4">
        <v>5</v>
      </c>
      <c r="E72" s="4">
        <v>5</v>
      </c>
      <c r="F72" s="4">
        <v>5</v>
      </c>
      <c r="G72" s="4">
        <v>5</v>
      </c>
      <c r="H72" s="4">
        <v>5</v>
      </c>
      <c r="I72" s="4">
        <v>5</v>
      </c>
      <c r="J72" s="4">
        <v>5</v>
      </c>
    </row>
    <row r="73" spans="1:10" x14ac:dyDescent="0.3">
      <c r="A73" s="4" t="s">
        <v>1027</v>
      </c>
      <c r="B73" s="259" t="s">
        <v>964</v>
      </c>
      <c r="C73" s="29" t="s">
        <v>965</v>
      </c>
      <c r="D73" s="4">
        <v>5</v>
      </c>
      <c r="E73" s="4">
        <v>5</v>
      </c>
      <c r="F73" s="4">
        <v>5</v>
      </c>
      <c r="G73" s="4">
        <v>4</v>
      </c>
      <c r="H73" s="4">
        <v>3</v>
      </c>
      <c r="I73" s="4">
        <v>4</v>
      </c>
      <c r="J73" s="4">
        <v>5</v>
      </c>
    </row>
    <row r="74" spans="1:10" x14ac:dyDescent="0.3">
      <c r="A74" s="4" t="s">
        <v>29</v>
      </c>
      <c r="B74" s="259" t="s">
        <v>966</v>
      </c>
      <c r="C74" s="29" t="s">
        <v>967</v>
      </c>
      <c r="D74" s="4">
        <v>5</v>
      </c>
      <c r="E74" s="4">
        <v>5</v>
      </c>
      <c r="F74" s="4">
        <v>5</v>
      </c>
      <c r="G74" s="4">
        <v>4</v>
      </c>
      <c r="H74" s="4">
        <v>4</v>
      </c>
      <c r="I74" s="4">
        <v>5</v>
      </c>
      <c r="J74" s="4"/>
    </row>
    <row r="75" spans="1:10" x14ac:dyDescent="0.3">
      <c r="A75" s="4" t="s">
        <v>30</v>
      </c>
      <c r="B75" s="259" t="s">
        <v>968</v>
      </c>
      <c r="C75" s="29" t="s">
        <v>969</v>
      </c>
      <c r="D75" s="4">
        <v>2</v>
      </c>
      <c r="E75" s="4">
        <v>2</v>
      </c>
      <c r="F75" s="4">
        <v>4</v>
      </c>
      <c r="G75" s="4">
        <v>4</v>
      </c>
      <c r="H75" s="4">
        <v>5</v>
      </c>
      <c r="I75" s="4">
        <v>5</v>
      </c>
      <c r="J75" s="4">
        <v>5</v>
      </c>
    </row>
    <row r="76" spans="1:10" x14ac:dyDescent="0.3">
      <c r="A76" s="4" t="s">
        <v>1028</v>
      </c>
      <c r="B76" s="259" t="s">
        <v>970</v>
      </c>
      <c r="C76" s="29" t="s">
        <v>971</v>
      </c>
      <c r="D76" s="4">
        <v>5</v>
      </c>
      <c r="E76" s="4">
        <v>5</v>
      </c>
      <c r="F76" s="4">
        <v>5</v>
      </c>
      <c r="G76" s="4">
        <v>5</v>
      </c>
      <c r="H76" s="4">
        <v>5</v>
      </c>
      <c r="I76" s="4">
        <v>5</v>
      </c>
      <c r="J76" s="4">
        <v>5</v>
      </c>
    </row>
    <row r="77" spans="1:10" x14ac:dyDescent="0.3">
      <c r="A77" s="4" t="s">
        <v>1029</v>
      </c>
      <c r="B77" s="259" t="s">
        <v>972</v>
      </c>
      <c r="C77" s="29" t="s">
        <v>875</v>
      </c>
      <c r="D77" s="4">
        <v>5</v>
      </c>
      <c r="E77" s="4">
        <v>5</v>
      </c>
      <c r="F77" s="4">
        <v>5</v>
      </c>
      <c r="G77" s="4">
        <v>5</v>
      </c>
      <c r="H77" s="4">
        <v>5</v>
      </c>
      <c r="I77" s="4">
        <v>5</v>
      </c>
      <c r="J77" s="4">
        <v>5</v>
      </c>
    </row>
    <row r="78" spans="1:10" x14ac:dyDescent="0.3">
      <c r="A78" s="4" t="s">
        <v>1030</v>
      </c>
      <c r="B78" s="259" t="s">
        <v>973</v>
      </c>
      <c r="C78" s="29" t="s">
        <v>875</v>
      </c>
      <c r="D78" s="4">
        <v>5</v>
      </c>
      <c r="E78" s="4">
        <v>5</v>
      </c>
      <c r="F78" s="4">
        <v>5</v>
      </c>
      <c r="G78" s="4">
        <v>5</v>
      </c>
      <c r="H78" s="4">
        <v>5</v>
      </c>
      <c r="I78" s="4">
        <v>5</v>
      </c>
      <c r="J78" s="4">
        <v>5</v>
      </c>
    </row>
    <row r="79" spans="1:10" x14ac:dyDescent="0.3">
      <c r="A79" s="4" t="s">
        <v>1031</v>
      </c>
      <c r="B79" s="259" t="s">
        <v>974</v>
      </c>
      <c r="C79" s="29" t="s">
        <v>975</v>
      </c>
      <c r="D79" s="4">
        <v>5</v>
      </c>
      <c r="E79" s="4">
        <v>5</v>
      </c>
      <c r="F79" s="4">
        <v>3</v>
      </c>
      <c r="G79" s="4">
        <v>5</v>
      </c>
      <c r="H79" s="4">
        <v>5</v>
      </c>
      <c r="I79" s="4">
        <v>5</v>
      </c>
      <c r="J79" s="4">
        <v>5</v>
      </c>
    </row>
    <row r="80" spans="1:10" x14ac:dyDescent="0.3">
      <c r="A80" s="33"/>
      <c r="B80" s="261"/>
      <c r="C80" s="33"/>
      <c r="D80" s="33"/>
      <c r="E80" s="33"/>
      <c r="F80" s="33"/>
      <c r="G80" s="33"/>
      <c r="H80" s="33"/>
      <c r="I80" s="33"/>
      <c r="J80" s="33"/>
    </row>
    <row r="81" spans="1:10" x14ac:dyDescent="0.3">
      <c r="A81" s="33"/>
      <c r="B81" s="261"/>
      <c r="C81" s="33"/>
      <c r="D81" s="33"/>
      <c r="E81" s="33"/>
      <c r="F81" s="33"/>
      <c r="G81" s="33"/>
      <c r="H81" s="33"/>
      <c r="I81" s="33"/>
      <c r="J81" s="33"/>
    </row>
    <row r="82" spans="1:10" x14ac:dyDescent="0.3">
      <c r="A82" s="33"/>
      <c r="B82" s="261"/>
      <c r="C82" s="33"/>
      <c r="D82" s="33"/>
      <c r="E82" s="33"/>
      <c r="F82" s="33"/>
      <c r="G82" s="33"/>
      <c r="H82" s="33"/>
      <c r="I82" s="33"/>
      <c r="J82" s="33"/>
    </row>
    <row r="83" spans="1:10" x14ac:dyDescent="0.3">
      <c r="A83" s="4" t="s">
        <v>1032</v>
      </c>
      <c r="B83" s="259" t="s">
        <v>976</v>
      </c>
      <c r="C83" s="29" t="s">
        <v>977</v>
      </c>
      <c r="D83" s="4">
        <v>5</v>
      </c>
      <c r="E83" s="4">
        <v>5</v>
      </c>
      <c r="F83" s="4">
        <v>5</v>
      </c>
      <c r="G83" s="4">
        <v>5</v>
      </c>
      <c r="H83" s="4">
        <v>5</v>
      </c>
      <c r="I83" s="4">
        <v>5</v>
      </c>
      <c r="J83" s="4">
        <v>5</v>
      </c>
    </row>
    <row r="84" spans="1:10" x14ac:dyDescent="0.3">
      <c r="A84" s="4" t="s">
        <v>1033</v>
      </c>
      <c r="B84" s="259" t="s">
        <v>976</v>
      </c>
      <c r="C84" s="29" t="s">
        <v>977</v>
      </c>
      <c r="D84" s="4">
        <v>5</v>
      </c>
      <c r="E84" s="4">
        <v>5</v>
      </c>
      <c r="F84" s="4">
        <v>5</v>
      </c>
      <c r="G84" s="4">
        <v>5</v>
      </c>
      <c r="H84" s="4">
        <v>5</v>
      </c>
      <c r="I84" s="4">
        <v>5</v>
      </c>
      <c r="J84" s="4">
        <v>5</v>
      </c>
    </row>
    <row r="85" spans="1:10" x14ac:dyDescent="0.3">
      <c r="A85" s="4" t="s">
        <v>1034</v>
      </c>
      <c r="B85" s="259" t="s">
        <v>978</v>
      </c>
      <c r="C85" s="29" t="s">
        <v>977</v>
      </c>
      <c r="D85" s="4">
        <v>5</v>
      </c>
      <c r="E85" s="4">
        <v>5</v>
      </c>
      <c r="F85" s="4">
        <v>5</v>
      </c>
      <c r="G85" s="4">
        <v>5</v>
      </c>
      <c r="H85" s="4">
        <v>5</v>
      </c>
      <c r="I85" s="4">
        <v>5</v>
      </c>
      <c r="J85" s="4">
        <v>5</v>
      </c>
    </row>
    <row r="86" spans="1:10" x14ac:dyDescent="0.3">
      <c r="A86" s="4" t="s">
        <v>1035</v>
      </c>
      <c r="B86" s="259" t="s">
        <v>979</v>
      </c>
      <c r="C86" s="29" t="s">
        <v>980</v>
      </c>
      <c r="D86" s="4">
        <v>5</v>
      </c>
      <c r="E86" s="4">
        <v>5</v>
      </c>
      <c r="F86" s="4">
        <v>5</v>
      </c>
      <c r="G86" s="4">
        <v>5</v>
      </c>
      <c r="H86" s="4">
        <v>5</v>
      </c>
      <c r="I86" s="4">
        <v>5</v>
      </c>
      <c r="J86" s="4">
        <v>5</v>
      </c>
    </row>
    <row r="87" spans="1:10" x14ac:dyDescent="0.3">
      <c r="A87" s="4" t="s">
        <v>1036</v>
      </c>
      <c r="B87" s="259" t="s">
        <v>981</v>
      </c>
      <c r="C87" s="29" t="s">
        <v>982</v>
      </c>
      <c r="D87" s="4">
        <v>4</v>
      </c>
      <c r="E87" s="4">
        <v>4</v>
      </c>
      <c r="F87" s="4">
        <v>5</v>
      </c>
      <c r="G87" s="4">
        <v>3</v>
      </c>
      <c r="H87" s="4">
        <v>5</v>
      </c>
      <c r="I87" s="4">
        <v>4</v>
      </c>
      <c r="J87" s="4">
        <v>4</v>
      </c>
    </row>
    <row r="88" spans="1:10" x14ac:dyDescent="0.3">
      <c r="A88" s="4" t="s">
        <v>1037</v>
      </c>
      <c r="B88" s="259" t="s">
        <v>983</v>
      </c>
      <c r="C88" s="29" t="s">
        <v>984</v>
      </c>
      <c r="D88" s="4">
        <v>4</v>
      </c>
      <c r="E88" s="4">
        <v>4</v>
      </c>
      <c r="F88" s="4">
        <v>3</v>
      </c>
      <c r="G88" s="4">
        <v>4</v>
      </c>
      <c r="H88" s="4">
        <v>2</v>
      </c>
      <c r="I88" s="4">
        <v>3</v>
      </c>
      <c r="J88" s="4">
        <v>3</v>
      </c>
    </row>
    <row r="89" spans="1:10" x14ac:dyDescent="0.3">
      <c r="A89" s="33"/>
      <c r="B89" s="261"/>
      <c r="C89" s="33"/>
      <c r="D89" s="33"/>
      <c r="E89" s="33"/>
      <c r="F89" s="33"/>
      <c r="G89" s="33"/>
      <c r="H89" s="33"/>
      <c r="I89" s="33"/>
      <c r="J89" s="33"/>
    </row>
    <row r="90" spans="1:10" x14ac:dyDescent="0.3">
      <c r="A90" s="4" t="s">
        <v>1038</v>
      </c>
      <c r="B90" s="4" t="s">
        <v>985</v>
      </c>
      <c r="C90" s="29" t="s">
        <v>986</v>
      </c>
      <c r="D90" s="4">
        <v>5</v>
      </c>
      <c r="E90" s="4">
        <v>5</v>
      </c>
      <c r="F90" s="4">
        <v>5</v>
      </c>
      <c r="G90" s="4">
        <v>5</v>
      </c>
      <c r="H90" s="4">
        <v>5</v>
      </c>
      <c r="I90" s="4">
        <v>1</v>
      </c>
      <c r="J90" s="4">
        <v>5</v>
      </c>
    </row>
    <row r="91" spans="1:10" x14ac:dyDescent="0.3">
      <c r="C91" s="221" t="s">
        <v>1238</v>
      </c>
      <c r="D91" s="222">
        <f>AVERAGE(D4:D90)</f>
        <v>4.7236842105263159</v>
      </c>
      <c r="E91" s="222">
        <f t="shared" ref="E91:J91" si="7">AVERAGE(E4:E90)</f>
        <v>4.6710526315789478</v>
      </c>
      <c r="F91" s="222">
        <f t="shared" si="7"/>
        <v>4.3947368421052628</v>
      </c>
      <c r="G91" s="222">
        <f t="shared" si="7"/>
        <v>4.4666666666666668</v>
      </c>
      <c r="H91" s="222">
        <f t="shared" si="7"/>
        <v>4.3684210526315788</v>
      </c>
      <c r="I91" s="222">
        <f t="shared" si="7"/>
        <v>4.3552631578947372</v>
      </c>
      <c r="J91" s="222">
        <f t="shared" si="7"/>
        <v>4.5466666666666669</v>
      </c>
    </row>
    <row r="92" spans="1:10" x14ac:dyDescent="0.3">
      <c r="A92" s="21">
        <f>COUNTA(A4:A90)</f>
        <v>82</v>
      </c>
    </row>
    <row r="95" spans="1:10" x14ac:dyDescent="0.3">
      <c r="C95" s="220"/>
      <c r="D95" s="219">
        <v>4.7236842105263159</v>
      </c>
      <c r="E95" s="3" t="s">
        <v>1239</v>
      </c>
    </row>
    <row r="96" spans="1:10" x14ac:dyDescent="0.3">
      <c r="C96" s="220"/>
      <c r="D96" s="219">
        <v>4.6710526315789478</v>
      </c>
      <c r="E96" s="3" t="s">
        <v>1240</v>
      </c>
    </row>
    <row r="97" spans="3:10" x14ac:dyDescent="0.3">
      <c r="C97" s="220"/>
      <c r="D97" s="219">
        <v>4.5466666666666669</v>
      </c>
      <c r="E97" s="3" t="s">
        <v>1245</v>
      </c>
    </row>
    <row r="98" spans="3:10" x14ac:dyDescent="0.3">
      <c r="C98" s="220"/>
      <c r="D98" s="219">
        <v>4.4666666666666668</v>
      </c>
      <c r="E98" s="3" t="s">
        <v>1242</v>
      </c>
    </row>
    <row r="99" spans="3:10" x14ac:dyDescent="0.3">
      <c r="C99" s="220"/>
      <c r="D99" s="219">
        <v>4.3947368421052628</v>
      </c>
      <c r="E99" s="3" t="s">
        <v>1241</v>
      </c>
    </row>
    <row r="100" spans="3:10" x14ac:dyDescent="0.3">
      <c r="C100" s="220"/>
      <c r="D100" s="219">
        <v>4.3684210526315788</v>
      </c>
      <c r="E100" s="3" t="s">
        <v>1243</v>
      </c>
    </row>
    <row r="101" spans="3:10" x14ac:dyDescent="0.3">
      <c r="C101" s="220"/>
      <c r="D101" s="219">
        <v>4.3552631578947372</v>
      </c>
      <c r="E101" s="3" t="s">
        <v>1244</v>
      </c>
    </row>
    <row r="107" spans="3:10" x14ac:dyDescent="0.3">
      <c r="F107" s="31"/>
      <c r="G107" s="31"/>
      <c r="H107" s="31"/>
      <c r="I107" s="31"/>
      <c r="J107" s="31"/>
    </row>
    <row r="108" spans="3:10" x14ac:dyDescent="0.3">
      <c r="F108" s="219"/>
      <c r="G108" s="219"/>
      <c r="H108" s="219"/>
      <c r="I108" s="219"/>
      <c r="J108" s="219"/>
    </row>
  </sheetData>
  <sortState ref="D95:E101">
    <sortCondition descending="1" ref="D104:D110"/>
  </sortState>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zoomScale="70" zoomScaleNormal="70" workbookViewId="0">
      <selection activeCell="L10" sqref="L10"/>
    </sheetView>
  </sheetViews>
  <sheetFormatPr defaultRowHeight="13.8" x14ac:dyDescent="0.3"/>
  <cols>
    <col min="1" max="2" width="8.88671875" style="224"/>
    <col min="3" max="3" width="8.88671875" style="258"/>
    <col min="4" max="13" width="8.88671875" style="224"/>
    <col min="14" max="14" width="12.6640625" style="224" customWidth="1"/>
    <col min="15" max="15" width="9.44140625" style="224" customWidth="1"/>
    <col min="16" max="16384" width="8.88671875" style="224"/>
  </cols>
  <sheetData>
    <row r="1" spans="1:15" x14ac:dyDescent="0.3">
      <c r="A1" s="223" t="s">
        <v>1228</v>
      </c>
      <c r="B1" s="223"/>
      <c r="C1" s="254"/>
      <c r="D1" s="223"/>
    </row>
    <row r="2" spans="1:15" x14ac:dyDescent="0.3">
      <c r="A2" s="223" t="s">
        <v>1246</v>
      </c>
      <c r="B2" s="205" t="s">
        <v>1250</v>
      </c>
      <c r="C2" s="255" t="s">
        <v>1251</v>
      </c>
      <c r="D2" s="223" t="s">
        <v>57</v>
      </c>
    </row>
    <row r="3" spans="1:15" x14ac:dyDescent="0.3">
      <c r="B3" s="230"/>
      <c r="C3" s="256"/>
      <c r="L3" s="223" t="s">
        <v>1229</v>
      </c>
    </row>
    <row r="4" spans="1:15" ht="28.8" customHeight="1" x14ac:dyDescent="0.3">
      <c r="B4" s="230"/>
      <c r="C4" s="256"/>
      <c r="M4" s="225" t="s">
        <v>1154</v>
      </c>
      <c r="N4" s="225" t="s">
        <v>1168</v>
      </c>
      <c r="O4" s="225" t="s">
        <v>1157</v>
      </c>
    </row>
    <row r="5" spans="1:15" x14ac:dyDescent="0.3">
      <c r="B5" s="230"/>
      <c r="C5" s="256"/>
      <c r="L5" s="226" t="s">
        <v>791</v>
      </c>
      <c r="M5" s="227">
        <f>COUNTIF(B3:B74,1)</f>
        <v>14</v>
      </c>
      <c r="N5" s="228">
        <f>M5/29</f>
        <v>0.48275862068965519</v>
      </c>
      <c r="O5" s="228">
        <f>14/31</f>
        <v>0.45161290322580644</v>
      </c>
    </row>
    <row r="6" spans="1:15" x14ac:dyDescent="0.3">
      <c r="B6" s="230"/>
      <c r="C6" s="256"/>
      <c r="L6" s="226" t="s">
        <v>789</v>
      </c>
      <c r="M6" s="227">
        <f>COUNTIF(B3:B74,2)</f>
        <v>15</v>
      </c>
      <c r="N6" s="228">
        <f>15/29</f>
        <v>0.51724137931034486</v>
      </c>
      <c r="O6" s="228">
        <f>15/31</f>
        <v>0.4838709677419355</v>
      </c>
    </row>
    <row r="7" spans="1:15" x14ac:dyDescent="0.3">
      <c r="A7" s="224" t="s">
        <v>0</v>
      </c>
      <c r="B7" s="4">
        <v>2</v>
      </c>
      <c r="C7" s="257"/>
      <c r="L7" s="229" t="s">
        <v>86</v>
      </c>
      <c r="M7" s="227">
        <v>2</v>
      </c>
      <c r="N7" s="227"/>
      <c r="O7" s="228">
        <f>M7/31</f>
        <v>6.4516129032258063E-2</v>
      </c>
    </row>
    <row r="8" spans="1:15" x14ac:dyDescent="0.3">
      <c r="B8" s="230"/>
      <c r="C8" s="256"/>
    </row>
    <row r="9" spans="1:15" x14ac:dyDescent="0.3">
      <c r="B9" s="230"/>
      <c r="C9" s="256"/>
    </row>
    <row r="10" spans="1:15" x14ac:dyDescent="0.3">
      <c r="A10" s="224" t="s">
        <v>1</v>
      </c>
      <c r="B10" s="4">
        <v>1</v>
      </c>
      <c r="C10" s="257" t="s">
        <v>58</v>
      </c>
      <c r="D10" s="224" t="s">
        <v>59</v>
      </c>
      <c r="L10" s="223" t="s">
        <v>1230</v>
      </c>
    </row>
    <row r="11" spans="1:15" x14ac:dyDescent="0.3">
      <c r="B11" s="230"/>
      <c r="C11" s="256"/>
      <c r="L11" s="231" t="s">
        <v>1169</v>
      </c>
    </row>
    <row r="12" spans="1:15" x14ac:dyDescent="0.3">
      <c r="A12" s="224" t="s">
        <v>2</v>
      </c>
      <c r="B12" s="4">
        <v>2</v>
      </c>
      <c r="C12" s="257"/>
      <c r="L12" s="231" t="s">
        <v>1170</v>
      </c>
    </row>
    <row r="13" spans="1:15" x14ac:dyDescent="0.3">
      <c r="A13" s="224" t="s">
        <v>3</v>
      </c>
      <c r="B13" s="4">
        <v>2</v>
      </c>
      <c r="C13" s="257"/>
      <c r="L13" s="231" t="s">
        <v>1171</v>
      </c>
    </row>
    <row r="14" spans="1:15" x14ac:dyDescent="0.3">
      <c r="B14" s="230"/>
      <c r="C14" s="256"/>
      <c r="L14" s="231" t="s">
        <v>1172</v>
      </c>
    </row>
    <row r="15" spans="1:15" x14ac:dyDescent="0.3">
      <c r="B15" s="230"/>
      <c r="C15" s="256"/>
      <c r="L15" s="231" t="s">
        <v>1173</v>
      </c>
    </row>
    <row r="16" spans="1:15" x14ac:dyDescent="0.3">
      <c r="A16" s="224" t="s">
        <v>4</v>
      </c>
      <c r="B16" s="4">
        <v>1</v>
      </c>
      <c r="C16" s="257" t="s">
        <v>60</v>
      </c>
      <c r="D16" s="224" t="s">
        <v>61</v>
      </c>
      <c r="L16" s="231" t="s">
        <v>1174</v>
      </c>
    </row>
    <row r="17" spans="1:12" x14ac:dyDescent="0.3">
      <c r="A17" s="224" t="s">
        <v>5</v>
      </c>
      <c r="B17" s="4">
        <v>2</v>
      </c>
      <c r="C17" s="257"/>
      <c r="L17" s="231" t="s">
        <v>1175</v>
      </c>
    </row>
    <row r="18" spans="1:12" x14ac:dyDescent="0.3">
      <c r="A18" s="224" t="s">
        <v>6</v>
      </c>
      <c r="B18" s="4">
        <v>1</v>
      </c>
      <c r="C18" s="257" t="s">
        <v>62</v>
      </c>
      <c r="D18" s="224" t="s">
        <v>63</v>
      </c>
      <c r="L18" s="231" t="s">
        <v>1176</v>
      </c>
    </row>
    <row r="19" spans="1:12" x14ac:dyDescent="0.3">
      <c r="B19" s="230"/>
      <c r="C19" s="256"/>
      <c r="L19" s="231" t="s">
        <v>1177</v>
      </c>
    </row>
    <row r="20" spans="1:12" x14ac:dyDescent="0.3">
      <c r="B20" s="230"/>
      <c r="C20" s="256"/>
      <c r="L20" s="231" t="s">
        <v>1178</v>
      </c>
    </row>
    <row r="21" spans="1:12" x14ac:dyDescent="0.3">
      <c r="A21" s="224" t="s">
        <v>7</v>
      </c>
      <c r="B21" s="4">
        <v>2</v>
      </c>
      <c r="C21" s="257"/>
      <c r="L21" s="231" t="s">
        <v>1179</v>
      </c>
    </row>
    <row r="22" spans="1:12" x14ac:dyDescent="0.3">
      <c r="A22" s="224" t="s">
        <v>8</v>
      </c>
      <c r="B22" s="4">
        <v>1</v>
      </c>
      <c r="C22" s="257" t="s">
        <v>64</v>
      </c>
      <c r="D22" s="224" t="s">
        <v>65</v>
      </c>
      <c r="L22" s="231" t="s">
        <v>1180</v>
      </c>
    </row>
    <row r="23" spans="1:12" x14ac:dyDescent="0.3">
      <c r="A23" s="224" t="s">
        <v>9</v>
      </c>
      <c r="B23" s="4">
        <v>1</v>
      </c>
      <c r="C23" s="257" t="s">
        <v>66</v>
      </c>
      <c r="D23" s="224" t="s">
        <v>67</v>
      </c>
      <c r="L23" s="231" t="s">
        <v>1181</v>
      </c>
    </row>
    <row r="24" spans="1:12" x14ac:dyDescent="0.3">
      <c r="B24" s="230"/>
      <c r="C24" s="256"/>
      <c r="L24" s="231" t="s">
        <v>1182</v>
      </c>
    </row>
    <row r="25" spans="1:12" x14ac:dyDescent="0.3">
      <c r="B25" s="230"/>
      <c r="C25" s="256"/>
    </row>
    <row r="26" spans="1:12" x14ac:dyDescent="0.3">
      <c r="A26" s="224" t="s">
        <v>10</v>
      </c>
      <c r="B26" s="4">
        <v>1</v>
      </c>
      <c r="C26" s="257" t="s">
        <v>68</v>
      </c>
      <c r="D26" s="224" t="s">
        <v>69</v>
      </c>
    </row>
    <row r="27" spans="1:12" x14ac:dyDescent="0.3">
      <c r="B27" s="230"/>
      <c r="C27" s="256"/>
    </row>
    <row r="28" spans="1:12" x14ac:dyDescent="0.3">
      <c r="B28" s="230"/>
      <c r="C28" s="256"/>
    </row>
    <row r="29" spans="1:12" x14ac:dyDescent="0.3">
      <c r="B29" s="230"/>
      <c r="C29" s="256"/>
    </row>
    <row r="30" spans="1:12" x14ac:dyDescent="0.3">
      <c r="B30" s="230"/>
      <c r="C30" s="256"/>
    </row>
    <row r="31" spans="1:12" x14ac:dyDescent="0.3">
      <c r="A31" s="224" t="s">
        <v>11</v>
      </c>
      <c r="B31" s="4"/>
      <c r="C31" s="257"/>
    </row>
    <row r="32" spans="1:12" x14ac:dyDescent="0.3">
      <c r="B32" s="4"/>
      <c r="C32" s="257"/>
    </row>
    <row r="33" spans="1:4" x14ac:dyDescent="0.3">
      <c r="B33" s="230"/>
      <c r="C33" s="256"/>
    </row>
    <row r="34" spans="1:4" x14ac:dyDescent="0.3">
      <c r="B34" s="230"/>
      <c r="C34" s="256"/>
    </row>
    <row r="35" spans="1:4" x14ac:dyDescent="0.3">
      <c r="B35" s="230"/>
      <c r="C35" s="256"/>
    </row>
    <row r="36" spans="1:4" x14ac:dyDescent="0.3">
      <c r="A36" s="224" t="s">
        <v>12</v>
      </c>
      <c r="B36" s="4">
        <v>1</v>
      </c>
      <c r="C36" s="257" t="s">
        <v>70</v>
      </c>
      <c r="D36" s="224" t="s">
        <v>71</v>
      </c>
    </row>
    <row r="37" spans="1:4" x14ac:dyDescent="0.3">
      <c r="B37" s="230"/>
      <c r="C37" s="256"/>
    </row>
    <row r="38" spans="1:4" x14ac:dyDescent="0.3">
      <c r="B38" s="230"/>
      <c r="C38" s="256"/>
    </row>
    <row r="39" spans="1:4" x14ac:dyDescent="0.3">
      <c r="B39" s="230"/>
      <c r="C39" s="256"/>
    </row>
    <row r="40" spans="1:4" x14ac:dyDescent="0.3">
      <c r="B40" s="230"/>
      <c r="C40" s="256"/>
    </row>
    <row r="41" spans="1:4" x14ac:dyDescent="0.3">
      <c r="A41" s="224" t="s">
        <v>13</v>
      </c>
      <c r="B41" s="4">
        <v>1</v>
      </c>
      <c r="C41" s="257" t="s">
        <v>72</v>
      </c>
      <c r="D41" s="224" t="s">
        <v>73</v>
      </c>
    </row>
    <row r="42" spans="1:4" x14ac:dyDescent="0.3">
      <c r="A42" s="224" t="s">
        <v>14</v>
      </c>
      <c r="B42" s="4">
        <v>1</v>
      </c>
      <c r="C42" s="257" t="s">
        <v>74</v>
      </c>
      <c r="D42" s="224" t="s">
        <v>75</v>
      </c>
    </row>
    <row r="43" spans="1:4" x14ac:dyDescent="0.3">
      <c r="B43" s="230"/>
      <c r="C43" s="256"/>
    </row>
    <row r="44" spans="1:4" x14ac:dyDescent="0.3">
      <c r="B44" s="230"/>
      <c r="C44" s="256"/>
    </row>
    <row r="45" spans="1:4" x14ac:dyDescent="0.3">
      <c r="A45" s="224" t="s">
        <v>15</v>
      </c>
      <c r="B45" s="4"/>
      <c r="C45" s="257"/>
    </row>
    <row r="46" spans="1:4" x14ac:dyDescent="0.3">
      <c r="B46" s="230"/>
      <c r="C46" s="256"/>
    </row>
    <row r="47" spans="1:4" x14ac:dyDescent="0.3">
      <c r="A47" s="224" t="s">
        <v>16</v>
      </c>
      <c r="B47" s="4">
        <v>2</v>
      </c>
      <c r="C47" s="257"/>
    </row>
    <row r="48" spans="1:4" x14ac:dyDescent="0.3">
      <c r="A48" s="224" t="s">
        <v>17</v>
      </c>
      <c r="B48" s="4">
        <v>2</v>
      </c>
      <c r="C48" s="257"/>
    </row>
    <row r="49" spans="1:4" x14ac:dyDescent="0.3">
      <c r="A49" s="224" t="s">
        <v>18</v>
      </c>
      <c r="B49" s="4">
        <v>2</v>
      </c>
      <c r="C49" s="257"/>
    </row>
    <row r="50" spans="1:4" x14ac:dyDescent="0.3">
      <c r="B50" s="230"/>
      <c r="C50" s="256"/>
    </row>
    <row r="51" spans="1:4" x14ac:dyDescent="0.3">
      <c r="A51" s="224" t="s">
        <v>19</v>
      </c>
      <c r="B51" s="4">
        <v>1</v>
      </c>
      <c r="C51" s="257" t="s">
        <v>76</v>
      </c>
      <c r="D51" s="224" t="s">
        <v>77</v>
      </c>
    </row>
    <row r="52" spans="1:4" x14ac:dyDescent="0.3">
      <c r="A52" s="224" t="s">
        <v>20</v>
      </c>
      <c r="B52" s="4">
        <v>1</v>
      </c>
      <c r="C52" s="257" t="s">
        <v>78</v>
      </c>
      <c r="D52" s="224" t="s">
        <v>79</v>
      </c>
    </row>
    <row r="53" spans="1:4" x14ac:dyDescent="0.3">
      <c r="A53" s="224" t="s">
        <v>21</v>
      </c>
      <c r="B53" s="4">
        <v>1</v>
      </c>
      <c r="C53" s="257" t="s">
        <v>80</v>
      </c>
      <c r="D53" s="224" t="s">
        <v>81</v>
      </c>
    </row>
    <row r="54" spans="1:4" x14ac:dyDescent="0.3">
      <c r="A54" s="224" t="s">
        <v>22</v>
      </c>
      <c r="B54" s="4">
        <v>2</v>
      </c>
      <c r="C54" s="257"/>
    </row>
    <row r="55" spans="1:4" x14ac:dyDescent="0.3">
      <c r="A55" s="224" t="s">
        <v>23</v>
      </c>
      <c r="B55" s="4">
        <v>2</v>
      </c>
      <c r="C55" s="257"/>
    </row>
    <row r="56" spans="1:4" x14ac:dyDescent="0.3">
      <c r="B56" s="230"/>
      <c r="C56" s="256"/>
    </row>
    <row r="57" spans="1:4" x14ac:dyDescent="0.3">
      <c r="B57" s="230"/>
      <c r="C57" s="256"/>
    </row>
    <row r="58" spans="1:4" x14ac:dyDescent="0.3">
      <c r="A58" s="224" t="s">
        <v>24</v>
      </c>
      <c r="B58" s="4">
        <v>2</v>
      </c>
      <c r="C58" s="257"/>
    </row>
    <row r="59" spans="1:4" x14ac:dyDescent="0.3">
      <c r="B59" s="230"/>
      <c r="C59" s="256"/>
    </row>
    <row r="60" spans="1:4" x14ac:dyDescent="0.3">
      <c r="B60" s="230"/>
      <c r="C60" s="256"/>
    </row>
    <row r="61" spans="1:4" x14ac:dyDescent="0.3">
      <c r="A61" s="224" t="s">
        <v>25</v>
      </c>
      <c r="B61" s="4">
        <v>2</v>
      </c>
      <c r="C61" s="257"/>
    </row>
    <row r="62" spans="1:4" x14ac:dyDescent="0.3">
      <c r="B62" s="230"/>
      <c r="C62" s="256"/>
    </row>
    <row r="63" spans="1:4" x14ac:dyDescent="0.3">
      <c r="B63" s="230"/>
      <c r="C63" s="256"/>
    </row>
    <row r="64" spans="1:4" x14ac:dyDescent="0.3">
      <c r="B64" s="230"/>
      <c r="C64" s="256"/>
    </row>
    <row r="65" spans="1:4" x14ac:dyDescent="0.3">
      <c r="B65" s="230"/>
      <c r="C65" s="256"/>
    </row>
    <row r="66" spans="1:4" x14ac:dyDescent="0.3">
      <c r="B66" s="230"/>
      <c r="C66" s="256"/>
    </row>
    <row r="67" spans="1:4" x14ac:dyDescent="0.3">
      <c r="B67" s="230"/>
      <c r="C67" s="256"/>
    </row>
    <row r="68" spans="1:4" x14ac:dyDescent="0.3">
      <c r="A68" s="224" t="s">
        <v>26</v>
      </c>
      <c r="B68" s="4">
        <v>2</v>
      </c>
      <c r="C68" s="257"/>
    </row>
    <row r="69" spans="1:4" x14ac:dyDescent="0.3">
      <c r="B69" s="230"/>
      <c r="C69" s="256"/>
    </row>
    <row r="70" spans="1:4" x14ac:dyDescent="0.3">
      <c r="A70" s="224" t="s">
        <v>27</v>
      </c>
      <c r="B70" s="4">
        <v>1</v>
      </c>
      <c r="C70" s="257" t="s">
        <v>82</v>
      </c>
      <c r="D70" s="224" t="s">
        <v>83</v>
      </c>
    </row>
    <row r="71" spans="1:4" x14ac:dyDescent="0.3">
      <c r="A71" s="224" t="s">
        <v>28</v>
      </c>
      <c r="B71" s="4">
        <v>1</v>
      </c>
      <c r="C71" s="257" t="s">
        <v>84</v>
      </c>
      <c r="D71" s="224" t="s">
        <v>85</v>
      </c>
    </row>
    <row r="72" spans="1:4" x14ac:dyDescent="0.3">
      <c r="B72" s="230"/>
      <c r="C72" s="256"/>
    </row>
    <row r="73" spans="1:4" x14ac:dyDescent="0.3">
      <c r="A73" s="224" t="s">
        <v>29</v>
      </c>
      <c r="B73" s="4">
        <v>2</v>
      </c>
      <c r="C73" s="257"/>
    </row>
    <row r="74" spans="1:4" x14ac:dyDescent="0.3">
      <c r="A74" s="246" t="s">
        <v>30</v>
      </c>
      <c r="B74" s="6">
        <v>2</v>
      </c>
      <c r="C74" s="257"/>
    </row>
    <row r="75" spans="1:4" x14ac:dyDescent="0.3">
      <c r="B75" s="232">
        <f>COUNTA(B3:B74)</f>
        <v>29</v>
      </c>
      <c r="C75" s="256"/>
    </row>
    <row r="82" spans="2:3" x14ac:dyDescent="0.3">
      <c r="B82" s="232"/>
      <c r="C82" s="256"/>
    </row>
    <row r="83" spans="2:3" x14ac:dyDescent="0.3">
      <c r="B83" s="232"/>
      <c r="C83" s="256"/>
    </row>
    <row r="84" spans="2:3" x14ac:dyDescent="0.3">
      <c r="B84" s="232"/>
      <c r="C84" s="256"/>
    </row>
    <row r="85" spans="2:3" x14ac:dyDescent="0.3">
      <c r="B85" s="232"/>
      <c r="C85" s="256"/>
    </row>
    <row r="86" spans="2:3" x14ac:dyDescent="0.3">
      <c r="B86" s="232"/>
      <c r="C86" s="256"/>
    </row>
    <row r="87" spans="2:3" x14ac:dyDescent="0.3">
      <c r="B87" s="232"/>
      <c r="C87" s="256"/>
    </row>
    <row r="88" spans="2:3" x14ac:dyDescent="0.3">
      <c r="B88" s="232"/>
      <c r="C88" s="256"/>
    </row>
    <row r="89" spans="2:3" x14ac:dyDescent="0.3">
      <c r="B89" s="232"/>
      <c r="C89" s="25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topLeftCell="A41" zoomScale="80" zoomScaleNormal="80" workbookViewId="0">
      <selection activeCell="H48" sqref="H48"/>
    </sheetView>
  </sheetViews>
  <sheetFormatPr defaultRowHeight="13.8" x14ac:dyDescent="0.3"/>
  <cols>
    <col min="1" max="16384" width="8.88671875" style="224"/>
  </cols>
  <sheetData>
    <row r="1" spans="1:14" x14ac:dyDescent="0.3">
      <c r="A1" s="223" t="s">
        <v>1267</v>
      </c>
    </row>
    <row r="2" spans="1:14" x14ac:dyDescent="0.3">
      <c r="A2" s="223"/>
      <c r="B2" s="223" t="s">
        <v>1252</v>
      </c>
    </row>
    <row r="3" spans="1:14" x14ac:dyDescent="0.3">
      <c r="A3" s="223" t="s">
        <v>1246</v>
      </c>
      <c r="B3" s="205" t="s">
        <v>1255</v>
      </c>
      <c r="C3" s="205" t="s">
        <v>1254</v>
      </c>
      <c r="D3" s="205" t="s">
        <v>1253</v>
      </c>
    </row>
    <row r="4" spans="1:14" x14ac:dyDescent="0.3">
      <c r="A4" s="233"/>
      <c r="B4" s="230"/>
      <c r="C4" s="230"/>
      <c r="D4" s="230"/>
      <c r="I4" s="223" t="s">
        <v>1268</v>
      </c>
    </row>
    <row r="5" spans="1:14" x14ac:dyDescent="0.3">
      <c r="A5" s="233"/>
      <c r="B5" s="230"/>
      <c r="C5" s="230"/>
      <c r="D5" s="230"/>
      <c r="I5" s="3" t="s">
        <v>1255</v>
      </c>
    </row>
    <row r="6" spans="1:14" ht="14.4" thickBot="1" x14ac:dyDescent="0.35">
      <c r="A6" s="233"/>
      <c r="B6" s="230"/>
      <c r="C6" s="230"/>
      <c r="D6" s="230"/>
    </row>
    <row r="7" spans="1:14" x14ac:dyDescent="0.3">
      <c r="A7" s="233"/>
      <c r="B7" s="230"/>
      <c r="C7" s="230"/>
      <c r="D7" s="230"/>
      <c r="F7" s="234"/>
      <c r="I7" s="235" t="s">
        <v>47</v>
      </c>
      <c r="J7" s="235"/>
      <c r="K7" s="235" t="s">
        <v>48</v>
      </c>
      <c r="L7" s="235"/>
      <c r="M7" s="235" t="s">
        <v>49</v>
      </c>
      <c r="N7" s="235"/>
    </row>
    <row r="8" spans="1:14" x14ac:dyDescent="0.3">
      <c r="A8" s="1" t="s">
        <v>0</v>
      </c>
      <c r="B8" s="4">
        <v>1</v>
      </c>
      <c r="C8" s="4">
        <v>1</v>
      </c>
      <c r="D8" s="4">
        <v>4</v>
      </c>
      <c r="F8" s="234"/>
      <c r="I8" s="236"/>
      <c r="J8" s="236"/>
      <c r="K8" s="236"/>
      <c r="L8" s="236"/>
      <c r="M8" s="236"/>
      <c r="N8" s="236"/>
    </row>
    <row r="9" spans="1:14" x14ac:dyDescent="0.3">
      <c r="A9" s="233"/>
      <c r="B9" s="230"/>
      <c r="C9" s="230"/>
      <c r="D9" s="230"/>
      <c r="F9" s="7"/>
      <c r="I9" s="236" t="s">
        <v>31</v>
      </c>
      <c r="J9" s="236">
        <v>1.5862068965517242</v>
      </c>
      <c r="K9" s="236" t="s">
        <v>31</v>
      </c>
      <c r="L9" s="236">
        <v>1.6896551724137931</v>
      </c>
      <c r="M9" s="236" t="s">
        <v>31</v>
      </c>
      <c r="N9" s="236">
        <v>3.1724137931034484</v>
      </c>
    </row>
    <row r="10" spans="1:14" x14ac:dyDescent="0.3">
      <c r="A10" s="233"/>
      <c r="B10" s="230"/>
      <c r="C10" s="230"/>
      <c r="D10" s="230"/>
      <c r="F10" s="234"/>
      <c r="I10" s="236" t="s">
        <v>32</v>
      </c>
      <c r="J10" s="236">
        <v>0.18246560765962691</v>
      </c>
      <c r="K10" s="236" t="s">
        <v>32</v>
      </c>
      <c r="L10" s="236">
        <v>0.16537350080388691</v>
      </c>
      <c r="M10" s="236" t="s">
        <v>32</v>
      </c>
      <c r="N10" s="236">
        <v>0.10011035188621452</v>
      </c>
    </row>
    <row r="11" spans="1:14" x14ac:dyDescent="0.3">
      <c r="A11" s="1" t="s">
        <v>1</v>
      </c>
      <c r="B11" s="4">
        <v>1</v>
      </c>
      <c r="C11" s="4">
        <v>1</v>
      </c>
      <c r="D11" s="4">
        <v>4</v>
      </c>
      <c r="F11" s="234"/>
      <c r="I11" s="236" t="s">
        <v>33</v>
      </c>
      <c r="J11" s="236">
        <v>1</v>
      </c>
      <c r="K11" s="236" t="s">
        <v>33</v>
      </c>
      <c r="L11" s="236">
        <v>1</v>
      </c>
      <c r="M11" s="236" t="s">
        <v>33</v>
      </c>
      <c r="N11" s="236">
        <v>3</v>
      </c>
    </row>
    <row r="12" spans="1:14" x14ac:dyDescent="0.3">
      <c r="A12" s="233"/>
      <c r="B12" s="230"/>
      <c r="C12" s="230"/>
      <c r="D12" s="230"/>
      <c r="I12" s="236" t="s">
        <v>34</v>
      </c>
      <c r="J12" s="236">
        <v>1</v>
      </c>
      <c r="K12" s="236" t="s">
        <v>34</v>
      </c>
      <c r="L12" s="236">
        <v>1</v>
      </c>
      <c r="M12" s="236" t="s">
        <v>34</v>
      </c>
      <c r="N12" s="236">
        <v>3</v>
      </c>
    </row>
    <row r="13" spans="1:14" x14ac:dyDescent="0.3">
      <c r="A13" s="1" t="s">
        <v>2</v>
      </c>
      <c r="B13" s="4">
        <v>1</v>
      </c>
      <c r="C13" s="4">
        <v>1</v>
      </c>
      <c r="D13" s="4">
        <v>4</v>
      </c>
      <c r="I13" s="236" t="s">
        <v>35</v>
      </c>
      <c r="J13" s="236">
        <v>0.98260736888103484</v>
      </c>
      <c r="K13" s="236" t="s">
        <v>35</v>
      </c>
      <c r="L13" s="236">
        <v>0.89056355656172137</v>
      </c>
      <c r="M13" s="236" t="s">
        <v>35</v>
      </c>
      <c r="N13" s="236">
        <v>0.53911074380749369</v>
      </c>
    </row>
    <row r="14" spans="1:14" x14ac:dyDescent="0.3">
      <c r="A14" s="1" t="s">
        <v>3</v>
      </c>
      <c r="B14" s="4">
        <v>4</v>
      </c>
      <c r="C14" s="4">
        <v>4</v>
      </c>
      <c r="D14" s="4">
        <v>4</v>
      </c>
      <c r="I14" s="236" t="s">
        <v>36</v>
      </c>
      <c r="J14" s="236">
        <v>0.96551724137931016</v>
      </c>
      <c r="K14" s="236" t="s">
        <v>36</v>
      </c>
      <c r="L14" s="236">
        <v>0.79310344827586221</v>
      </c>
      <c r="M14" s="236" t="s">
        <v>36</v>
      </c>
      <c r="N14" s="236">
        <v>0.29064039408866904</v>
      </c>
    </row>
    <row r="15" spans="1:14" x14ac:dyDescent="0.3">
      <c r="A15" s="233"/>
      <c r="B15" s="230"/>
      <c r="C15" s="230"/>
      <c r="D15" s="230"/>
      <c r="F15" s="234"/>
      <c r="I15" s="236" t="s">
        <v>37</v>
      </c>
      <c r="J15" s="236">
        <v>0.74819653135979669</v>
      </c>
      <c r="K15" s="236" t="s">
        <v>37</v>
      </c>
      <c r="L15" s="236">
        <v>-4.9130873327465796E-2</v>
      </c>
      <c r="M15" s="236" t="s">
        <v>37</v>
      </c>
      <c r="N15" s="236">
        <v>0.35936966732715403</v>
      </c>
    </row>
    <row r="16" spans="1:14" x14ac:dyDescent="0.3">
      <c r="A16" s="233"/>
      <c r="B16" s="230"/>
      <c r="C16" s="230"/>
      <c r="D16" s="230"/>
      <c r="F16" s="234"/>
      <c r="I16" s="236" t="s">
        <v>38</v>
      </c>
      <c r="J16" s="236">
        <v>1.4400115765525756</v>
      </c>
      <c r="K16" s="236" t="s">
        <v>38</v>
      </c>
      <c r="L16" s="236">
        <v>1.0070313232756258</v>
      </c>
      <c r="M16" s="236" t="s">
        <v>38</v>
      </c>
      <c r="N16" s="236">
        <v>0.15719546250060518</v>
      </c>
    </row>
    <row r="17" spans="1:15" x14ac:dyDescent="0.3">
      <c r="A17" s="1" t="s">
        <v>4</v>
      </c>
      <c r="B17" s="4">
        <v>2</v>
      </c>
      <c r="C17" s="4">
        <v>2</v>
      </c>
      <c r="D17" s="4">
        <v>3</v>
      </c>
      <c r="F17" s="7"/>
      <c r="I17" s="236" t="s">
        <v>39</v>
      </c>
      <c r="J17" s="236">
        <v>3</v>
      </c>
      <c r="K17" s="236" t="s">
        <v>39</v>
      </c>
      <c r="L17" s="236">
        <v>3</v>
      </c>
      <c r="M17" s="236" t="s">
        <v>39</v>
      </c>
      <c r="N17" s="236">
        <v>2</v>
      </c>
    </row>
    <row r="18" spans="1:15" x14ac:dyDescent="0.3">
      <c r="A18" s="1" t="s">
        <v>5</v>
      </c>
      <c r="B18" s="4">
        <v>1</v>
      </c>
      <c r="C18" s="4">
        <v>1</v>
      </c>
      <c r="D18" s="4">
        <v>3</v>
      </c>
      <c r="F18" s="234"/>
      <c r="I18" s="236" t="s">
        <v>40</v>
      </c>
      <c r="J18" s="236">
        <v>1</v>
      </c>
      <c r="K18" s="236" t="s">
        <v>40</v>
      </c>
      <c r="L18" s="236">
        <v>1</v>
      </c>
      <c r="M18" s="236" t="s">
        <v>40</v>
      </c>
      <c r="N18" s="236">
        <v>2</v>
      </c>
    </row>
    <row r="19" spans="1:15" x14ac:dyDescent="0.3">
      <c r="A19" s="1" t="s">
        <v>6</v>
      </c>
      <c r="B19" s="4">
        <v>1</v>
      </c>
      <c r="C19" s="4">
        <v>1</v>
      </c>
      <c r="D19" s="4">
        <v>3</v>
      </c>
      <c r="F19" s="234"/>
      <c r="I19" s="236" t="s">
        <v>41</v>
      </c>
      <c r="J19" s="236">
        <v>4</v>
      </c>
      <c r="K19" s="236" t="s">
        <v>41</v>
      </c>
      <c r="L19" s="236">
        <v>4</v>
      </c>
      <c r="M19" s="236" t="s">
        <v>41</v>
      </c>
      <c r="N19" s="236">
        <v>4</v>
      </c>
    </row>
    <row r="20" spans="1:15" x14ac:dyDescent="0.3">
      <c r="A20" s="233"/>
      <c r="B20" s="230"/>
      <c r="C20" s="230"/>
      <c r="D20" s="230"/>
      <c r="I20" s="236" t="s">
        <v>42</v>
      </c>
      <c r="J20" s="236">
        <v>46</v>
      </c>
      <c r="K20" s="236" t="s">
        <v>42</v>
      </c>
      <c r="L20" s="236">
        <v>49</v>
      </c>
      <c r="M20" s="236" t="s">
        <v>42</v>
      </c>
      <c r="N20" s="236">
        <v>92</v>
      </c>
    </row>
    <row r="21" spans="1:15" x14ac:dyDescent="0.3">
      <c r="A21" s="233"/>
      <c r="B21" s="230"/>
      <c r="C21" s="230"/>
      <c r="D21" s="230"/>
      <c r="I21" s="236" t="s">
        <v>43</v>
      </c>
      <c r="J21" s="236">
        <v>29</v>
      </c>
      <c r="K21" s="236" t="s">
        <v>43</v>
      </c>
      <c r="L21" s="236">
        <v>29</v>
      </c>
      <c r="M21" s="236" t="s">
        <v>43</v>
      </c>
      <c r="N21" s="236">
        <v>29</v>
      </c>
    </row>
    <row r="22" spans="1:15" x14ac:dyDescent="0.3">
      <c r="A22" s="1" t="s">
        <v>7</v>
      </c>
      <c r="B22" s="4">
        <v>1</v>
      </c>
      <c r="C22" s="4">
        <v>2</v>
      </c>
      <c r="D22" s="4">
        <v>3</v>
      </c>
      <c r="I22" s="236" t="s">
        <v>44</v>
      </c>
      <c r="J22" s="236">
        <v>4</v>
      </c>
      <c r="K22" s="236" t="s">
        <v>44</v>
      </c>
      <c r="L22" s="236">
        <v>4</v>
      </c>
      <c r="M22" s="236" t="s">
        <v>44</v>
      </c>
      <c r="N22" s="236">
        <v>4</v>
      </c>
    </row>
    <row r="23" spans="1:15" x14ac:dyDescent="0.3">
      <c r="A23" s="1" t="s">
        <v>8</v>
      </c>
      <c r="B23" s="4">
        <v>3</v>
      </c>
      <c r="C23" s="4">
        <v>2</v>
      </c>
      <c r="D23" s="4">
        <v>3</v>
      </c>
      <c r="I23" s="236" t="s">
        <v>45</v>
      </c>
      <c r="J23" s="236">
        <v>1</v>
      </c>
      <c r="K23" s="236" t="s">
        <v>45</v>
      </c>
      <c r="L23" s="236">
        <v>1</v>
      </c>
      <c r="M23" s="236" t="s">
        <v>45</v>
      </c>
      <c r="N23" s="236">
        <v>2</v>
      </c>
    </row>
    <row r="24" spans="1:15" ht="14.4" thickBot="1" x14ac:dyDescent="0.35">
      <c r="A24" s="1" t="s">
        <v>9</v>
      </c>
      <c r="B24" s="4">
        <v>2</v>
      </c>
      <c r="C24" s="4">
        <v>3</v>
      </c>
      <c r="D24" s="4">
        <v>3</v>
      </c>
      <c r="I24" s="237" t="s">
        <v>46</v>
      </c>
      <c r="J24" s="237">
        <v>0.37376385386198885</v>
      </c>
      <c r="K24" s="237" t="s">
        <v>46</v>
      </c>
      <c r="L24" s="237">
        <v>0.33875226011036358</v>
      </c>
      <c r="M24" s="237" t="s">
        <v>46</v>
      </c>
      <c r="N24" s="237">
        <v>0.20506675977135685</v>
      </c>
    </row>
    <row r="25" spans="1:15" x14ac:dyDescent="0.3">
      <c r="A25" s="233"/>
      <c r="B25" s="230"/>
      <c r="C25" s="230"/>
      <c r="D25" s="230"/>
    </row>
    <row r="26" spans="1:15" x14ac:dyDescent="0.3">
      <c r="A26" s="233"/>
      <c r="B26" s="230"/>
      <c r="C26" s="230"/>
      <c r="D26" s="230"/>
      <c r="H26" s="223" t="s">
        <v>1269</v>
      </c>
    </row>
    <row r="27" spans="1:15" ht="14.4" thickBot="1" x14ac:dyDescent="0.35">
      <c r="A27" s="1" t="s">
        <v>10</v>
      </c>
      <c r="B27" s="4">
        <v>1</v>
      </c>
      <c r="C27" s="4">
        <v>1</v>
      </c>
      <c r="D27" s="4">
        <v>3</v>
      </c>
      <c r="I27" s="224" t="s">
        <v>87</v>
      </c>
    </row>
    <row r="28" spans="1:15" x14ac:dyDescent="0.3">
      <c r="A28" s="233"/>
      <c r="B28" s="230"/>
      <c r="C28" s="230"/>
      <c r="D28" s="230"/>
      <c r="I28" s="235" t="s">
        <v>50</v>
      </c>
      <c r="J28" s="235" t="s">
        <v>52</v>
      </c>
      <c r="K28" s="235" t="s">
        <v>53</v>
      </c>
      <c r="L28" s="235" t="s">
        <v>50</v>
      </c>
      <c r="M28" s="235" t="s">
        <v>52</v>
      </c>
      <c r="N28" s="235" t="s">
        <v>53</v>
      </c>
    </row>
    <row r="29" spans="1:15" x14ac:dyDescent="0.3">
      <c r="A29" s="233"/>
      <c r="B29" s="230"/>
      <c r="C29" s="230"/>
      <c r="D29" s="230"/>
      <c r="H29" s="229" t="s">
        <v>93</v>
      </c>
      <c r="I29" s="238">
        <v>1</v>
      </c>
      <c r="J29" s="236">
        <v>20</v>
      </c>
      <c r="K29" s="239">
        <v>0.68965517241379315</v>
      </c>
      <c r="L29" s="238">
        <v>1</v>
      </c>
      <c r="M29" s="236">
        <v>20</v>
      </c>
      <c r="N29" s="239">
        <v>0.68965517241379315</v>
      </c>
    </row>
    <row r="30" spans="1:15" x14ac:dyDescent="0.3">
      <c r="A30" s="233"/>
      <c r="B30" s="230"/>
      <c r="C30" s="230"/>
      <c r="D30" s="230"/>
      <c r="H30" s="229"/>
      <c r="I30" s="238">
        <v>2</v>
      </c>
      <c r="J30" s="236">
        <v>3</v>
      </c>
      <c r="K30" s="239">
        <v>0.7931034482758621</v>
      </c>
      <c r="L30" s="238">
        <v>3</v>
      </c>
      <c r="M30" s="236">
        <v>4</v>
      </c>
      <c r="N30" s="239">
        <v>0.82758620689655171</v>
      </c>
      <c r="O30" s="240" t="s">
        <v>55</v>
      </c>
    </row>
    <row r="31" spans="1:15" x14ac:dyDescent="0.3">
      <c r="A31" s="233"/>
      <c r="B31" s="230"/>
      <c r="C31" s="230"/>
      <c r="D31" s="230"/>
      <c r="H31" s="229"/>
      <c r="I31" s="238">
        <v>3</v>
      </c>
      <c r="J31" s="236">
        <v>4</v>
      </c>
      <c r="K31" s="239">
        <v>0.93103448275862066</v>
      </c>
      <c r="L31" s="238">
        <v>2</v>
      </c>
      <c r="M31" s="236">
        <v>3</v>
      </c>
      <c r="N31" s="239">
        <v>0.93103448275862066</v>
      </c>
    </row>
    <row r="32" spans="1:15" x14ac:dyDescent="0.3">
      <c r="A32" s="1" t="s">
        <v>11</v>
      </c>
      <c r="B32" s="4"/>
      <c r="C32" s="4"/>
      <c r="D32" s="4"/>
      <c r="H32" s="229"/>
      <c r="I32" s="238">
        <v>4</v>
      </c>
      <c r="J32" s="236">
        <v>2</v>
      </c>
      <c r="K32" s="239">
        <v>1</v>
      </c>
      <c r="L32" s="238">
        <v>4</v>
      </c>
      <c r="M32" s="236">
        <v>2</v>
      </c>
      <c r="N32" s="239">
        <v>1</v>
      </c>
    </row>
    <row r="33" spans="1:15" x14ac:dyDescent="0.3">
      <c r="A33" s="2"/>
      <c r="B33" s="4"/>
      <c r="C33" s="4"/>
      <c r="D33" s="4"/>
      <c r="H33" s="229" t="s">
        <v>94</v>
      </c>
      <c r="I33" s="238">
        <v>5</v>
      </c>
      <c r="J33" s="236">
        <v>0</v>
      </c>
      <c r="K33" s="239">
        <v>1</v>
      </c>
      <c r="L33" s="238">
        <v>5</v>
      </c>
      <c r="M33" s="236">
        <v>0</v>
      </c>
      <c r="N33" s="239">
        <v>1</v>
      </c>
    </row>
    <row r="34" spans="1:15" ht="14.4" thickBot="1" x14ac:dyDescent="0.35">
      <c r="A34" s="233"/>
      <c r="B34" s="230"/>
      <c r="C34" s="230"/>
      <c r="D34" s="230"/>
      <c r="I34" s="237" t="s">
        <v>51</v>
      </c>
      <c r="J34" s="237">
        <v>0</v>
      </c>
      <c r="K34" s="241">
        <v>1</v>
      </c>
      <c r="L34" s="242" t="s">
        <v>51</v>
      </c>
      <c r="M34" s="237">
        <v>0</v>
      </c>
      <c r="N34" s="241">
        <v>1</v>
      </c>
    </row>
    <row r="35" spans="1:15" x14ac:dyDescent="0.3">
      <c r="A35" s="233"/>
      <c r="B35" s="230"/>
      <c r="C35" s="230"/>
      <c r="D35" s="230"/>
    </row>
    <row r="36" spans="1:15" x14ac:dyDescent="0.3">
      <c r="A36" s="233"/>
      <c r="B36" s="230"/>
      <c r="C36" s="230"/>
      <c r="D36" s="230"/>
    </row>
    <row r="37" spans="1:15" x14ac:dyDescent="0.3">
      <c r="A37" s="2" t="s">
        <v>12</v>
      </c>
      <c r="B37" s="4">
        <v>1</v>
      </c>
      <c r="C37" s="4">
        <v>2</v>
      </c>
      <c r="D37" s="4">
        <v>2</v>
      </c>
      <c r="H37" s="223" t="s">
        <v>1271</v>
      </c>
    </row>
    <row r="38" spans="1:15" ht="14.4" thickBot="1" x14ac:dyDescent="0.35">
      <c r="A38" s="233"/>
      <c r="B38" s="230"/>
      <c r="C38" s="230"/>
      <c r="D38" s="230"/>
      <c r="I38" s="224" t="s">
        <v>88</v>
      </c>
    </row>
    <row r="39" spans="1:15" x14ac:dyDescent="0.3">
      <c r="A39" s="233"/>
      <c r="B39" s="230"/>
      <c r="C39" s="230"/>
      <c r="D39" s="230"/>
      <c r="I39" s="235" t="s">
        <v>50</v>
      </c>
      <c r="J39" s="235" t="s">
        <v>52</v>
      </c>
      <c r="K39" s="235" t="s">
        <v>53</v>
      </c>
      <c r="L39" s="235" t="s">
        <v>50</v>
      </c>
      <c r="M39" s="235" t="s">
        <v>52</v>
      </c>
      <c r="N39" s="235" t="s">
        <v>53</v>
      </c>
    </row>
    <row r="40" spans="1:15" x14ac:dyDescent="0.3">
      <c r="A40" s="233"/>
      <c r="B40" s="230"/>
      <c r="C40" s="230"/>
      <c r="D40" s="230"/>
      <c r="H40" s="229" t="s">
        <v>93</v>
      </c>
      <c r="I40" s="238">
        <v>1</v>
      </c>
      <c r="J40" s="236">
        <v>16</v>
      </c>
      <c r="K40" s="239">
        <v>0.55172413793103448</v>
      </c>
      <c r="L40" s="238">
        <v>1</v>
      </c>
      <c r="M40" s="236">
        <v>16</v>
      </c>
      <c r="N40" s="239">
        <v>0.55172413793103448</v>
      </c>
    </row>
    <row r="41" spans="1:15" x14ac:dyDescent="0.3">
      <c r="A41" s="233"/>
      <c r="B41" s="230"/>
      <c r="C41" s="230"/>
      <c r="D41" s="230"/>
      <c r="H41" s="229"/>
      <c r="I41" s="238">
        <v>2</v>
      </c>
      <c r="J41" s="236">
        <v>7</v>
      </c>
      <c r="K41" s="239">
        <v>0.7931034482758621</v>
      </c>
      <c r="L41" s="238">
        <v>2</v>
      </c>
      <c r="M41" s="236">
        <v>7</v>
      </c>
      <c r="N41" s="239">
        <v>0.7931034482758621</v>
      </c>
      <c r="O41" s="224" t="s">
        <v>54</v>
      </c>
    </row>
    <row r="42" spans="1:15" x14ac:dyDescent="0.3">
      <c r="A42" s="1" t="s">
        <v>13</v>
      </c>
      <c r="B42" s="4">
        <v>1</v>
      </c>
      <c r="C42" s="4">
        <v>1</v>
      </c>
      <c r="D42" s="4">
        <v>3</v>
      </c>
      <c r="H42" s="229"/>
      <c r="I42" s="238">
        <v>3</v>
      </c>
      <c r="J42" s="236">
        <v>5</v>
      </c>
      <c r="K42" s="239">
        <v>0.96551724137931039</v>
      </c>
      <c r="L42" s="238">
        <v>3</v>
      </c>
      <c r="M42" s="236">
        <v>5</v>
      </c>
      <c r="N42" s="239">
        <v>0.96551724137931039</v>
      </c>
    </row>
    <row r="43" spans="1:15" x14ac:dyDescent="0.3">
      <c r="A43" s="1" t="s">
        <v>14</v>
      </c>
      <c r="B43" s="4">
        <v>1</v>
      </c>
      <c r="C43" s="4">
        <v>1</v>
      </c>
      <c r="D43" s="4">
        <v>3</v>
      </c>
      <c r="H43" s="229"/>
      <c r="I43" s="238">
        <v>4</v>
      </c>
      <c r="J43" s="236">
        <v>1</v>
      </c>
      <c r="K43" s="239">
        <v>1</v>
      </c>
      <c r="L43" s="238">
        <v>4</v>
      </c>
      <c r="M43" s="236">
        <v>1</v>
      </c>
      <c r="N43" s="239">
        <v>1</v>
      </c>
    </row>
    <row r="44" spans="1:15" x14ac:dyDescent="0.3">
      <c r="A44" s="233"/>
      <c r="B44" s="230"/>
      <c r="C44" s="230"/>
      <c r="D44" s="230"/>
      <c r="H44" s="229" t="s">
        <v>94</v>
      </c>
      <c r="I44" s="238">
        <v>5</v>
      </c>
      <c r="J44" s="236">
        <v>0</v>
      </c>
      <c r="K44" s="239">
        <v>1</v>
      </c>
      <c r="L44" s="238">
        <v>5</v>
      </c>
      <c r="M44" s="236">
        <v>0</v>
      </c>
      <c r="N44" s="239">
        <v>1</v>
      </c>
    </row>
    <row r="45" spans="1:15" ht="14.4" thickBot="1" x14ac:dyDescent="0.35">
      <c r="A45" s="233"/>
      <c r="B45" s="230"/>
      <c r="C45" s="230"/>
      <c r="D45" s="230"/>
      <c r="I45" s="237" t="s">
        <v>51</v>
      </c>
      <c r="J45" s="237">
        <v>0</v>
      </c>
      <c r="K45" s="241">
        <v>1</v>
      </c>
      <c r="L45" s="242" t="s">
        <v>51</v>
      </c>
      <c r="M45" s="237">
        <v>0</v>
      </c>
      <c r="N45" s="241">
        <v>1</v>
      </c>
    </row>
    <row r="46" spans="1:15" x14ac:dyDescent="0.3">
      <c r="A46" s="1" t="s">
        <v>15</v>
      </c>
      <c r="B46" s="4"/>
      <c r="C46" s="4"/>
      <c r="D46" s="4"/>
    </row>
    <row r="47" spans="1:15" x14ac:dyDescent="0.3">
      <c r="A47" s="233"/>
      <c r="B47" s="230"/>
      <c r="C47" s="230"/>
      <c r="D47" s="230"/>
    </row>
    <row r="48" spans="1:15" x14ac:dyDescent="0.3">
      <c r="A48" s="1" t="s">
        <v>16</v>
      </c>
      <c r="B48" s="4">
        <v>1</v>
      </c>
      <c r="C48" s="4">
        <v>1</v>
      </c>
      <c r="D48" s="4">
        <v>3</v>
      </c>
      <c r="H48" s="223" t="s">
        <v>1272</v>
      </c>
    </row>
    <row r="49" spans="1:17" ht="14.4" thickBot="1" x14ac:dyDescent="0.35">
      <c r="A49" s="1" t="s">
        <v>17</v>
      </c>
      <c r="B49" s="4">
        <v>3</v>
      </c>
      <c r="C49" s="4">
        <v>3</v>
      </c>
      <c r="D49" s="4">
        <v>3</v>
      </c>
      <c r="I49" s="224" t="s">
        <v>89</v>
      </c>
    </row>
    <row r="50" spans="1:17" x14ac:dyDescent="0.3">
      <c r="A50" s="1" t="s">
        <v>18</v>
      </c>
      <c r="B50" s="4">
        <v>1</v>
      </c>
      <c r="C50" s="4">
        <v>2</v>
      </c>
      <c r="D50" s="4">
        <v>3</v>
      </c>
      <c r="I50" s="235" t="s">
        <v>50</v>
      </c>
      <c r="J50" s="235" t="s">
        <v>52</v>
      </c>
      <c r="K50" s="235" t="s">
        <v>53</v>
      </c>
      <c r="L50" s="235" t="s">
        <v>50</v>
      </c>
      <c r="M50" s="235" t="s">
        <v>52</v>
      </c>
      <c r="N50" s="235" t="s">
        <v>53</v>
      </c>
    </row>
    <row r="51" spans="1:17" x14ac:dyDescent="0.3">
      <c r="A51" s="233"/>
      <c r="B51" s="230"/>
      <c r="C51" s="230"/>
      <c r="D51" s="230"/>
      <c r="H51" s="229" t="s">
        <v>92</v>
      </c>
      <c r="I51" s="238">
        <v>1</v>
      </c>
      <c r="J51" s="236">
        <v>0</v>
      </c>
      <c r="K51" s="239">
        <v>0</v>
      </c>
      <c r="L51" s="238">
        <v>3</v>
      </c>
      <c r="M51" s="236">
        <v>20</v>
      </c>
      <c r="N51" s="239">
        <v>0.68965517241379315</v>
      </c>
    </row>
    <row r="52" spans="1:17" x14ac:dyDescent="0.3">
      <c r="A52" s="1" t="s">
        <v>19</v>
      </c>
      <c r="B52" s="4">
        <v>1</v>
      </c>
      <c r="C52" s="4">
        <v>2</v>
      </c>
      <c r="D52" s="4">
        <v>3</v>
      </c>
      <c r="H52" s="229"/>
      <c r="I52" s="238">
        <v>2</v>
      </c>
      <c r="J52" s="236">
        <v>2</v>
      </c>
      <c r="K52" s="239">
        <v>6.8965517241379309E-2</v>
      </c>
      <c r="L52" s="238">
        <v>4</v>
      </c>
      <c r="M52" s="236">
        <v>7</v>
      </c>
      <c r="N52" s="239">
        <v>0.93103448275862066</v>
      </c>
    </row>
    <row r="53" spans="1:17" x14ac:dyDescent="0.3">
      <c r="A53" s="1" t="s">
        <v>20</v>
      </c>
      <c r="B53" s="4">
        <v>1</v>
      </c>
      <c r="C53" s="4">
        <v>2</v>
      </c>
      <c r="D53" s="4">
        <v>3</v>
      </c>
      <c r="H53" s="229" t="s">
        <v>91</v>
      </c>
      <c r="I53" s="238">
        <v>3</v>
      </c>
      <c r="J53" s="236">
        <v>20</v>
      </c>
      <c r="K53" s="239">
        <v>0.75862068965517238</v>
      </c>
      <c r="L53" s="238">
        <v>2</v>
      </c>
      <c r="M53" s="236">
        <v>2</v>
      </c>
      <c r="N53" s="239">
        <v>1</v>
      </c>
      <c r="O53" s="224" t="s">
        <v>56</v>
      </c>
    </row>
    <row r="54" spans="1:17" x14ac:dyDescent="0.3">
      <c r="A54" s="1" t="s">
        <v>21</v>
      </c>
      <c r="B54" s="4">
        <v>3</v>
      </c>
      <c r="C54" s="4">
        <v>3</v>
      </c>
      <c r="D54" s="4">
        <v>4</v>
      </c>
      <c r="H54" s="229"/>
      <c r="I54" s="238">
        <v>4</v>
      </c>
      <c r="J54" s="236">
        <v>7</v>
      </c>
      <c r="K54" s="239">
        <v>1</v>
      </c>
      <c r="L54" s="238">
        <v>1</v>
      </c>
      <c r="M54" s="236">
        <v>0</v>
      </c>
      <c r="N54" s="239">
        <v>1</v>
      </c>
      <c r="O54" s="224" t="s">
        <v>95</v>
      </c>
      <c r="Q54" s="243"/>
    </row>
    <row r="55" spans="1:17" x14ac:dyDescent="0.3">
      <c r="A55" s="1" t="s">
        <v>22</v>
      </c>
      <c r="B55" s="4">
        <v>3</v>
      </c>
      <c r="C55" s="4">
        <v>3</v>
      </c>
      <c r="D55" s="4">
        <v>3</v>
      </c>
      <c r="H55" s="229" t="s">
        <v>90</v>
      </c>
      <c r="I55" s="238">
        <v>5</v>
      </c>
      <c r="J55" s="236">
        <v>0</v>
      </c>
      <c r="K55" s="239">
        <v>1</v>
      </c>
      <c r="L55" s="238">
        <v>5</v>
      </c>
      <c r="M55" s="236">
        <v>0</v>
      </c>
      <c r="N55" s="239">
        <v>1</v>
      </c>
    </row>
    <row r="56" spans="1:17" ht="14.4" thickBot="1" x14ac:dyDescent="0.35">
      <c r="A56" s="1" t="s">
        <v>23</v>
      </c>
      <c r="B56" s="4">
        <v>1</v>
      </c>
      <c r="C56" s="4">
        <v>1</v>
      </c>
      <c r="D56" s="4">
        <v>3</v>
      </c>
      <c r="I56" s="237" t="s">
        <v>51</v>
      </c>
      <c r="J56" s="237">
        <v>0</v>
      </c>
      <c r="K56" s="241">
        <v>1</v>
      </c>
      <c r="L56" s="242" t="s">
        <v>51</v>
      </c>
      <c r="M56" s="237">
        <v>0</v>
      </c>
      <c r="N56" s="241">
        <v>1</v>
      </c>
    </row>
    <row r="57" spans="1:17" x14ac:dyDescent="0.3">
      <c r="A57" s="233"/>
      <c r="B57" s="230"/>
      <c r="C57" s="230"/>
      <c r="D57" s="230"/>
    </row>
    <row r="58" spans="1:17" x14ac:dyDescent="0.3">
      <c r="A58" s="233"/>
      <c r="B58" s="230"/>
      <c r="C58" s="230"/>
      <c r="D58" s="230"/>
    </row>
    <row r="59" spans="1:17" x14ac:dyDescent="0.3">
      <c r="A59" s="1" t="s">
        <v>24</v>
      </c>
      <c r="B59" s="4">
        <v>1</v>
      </c>
      <c r="C59" s="4">
        <v>1</v>
      </c>
      <c r="D59" s="4">
        <v>3</v>
      </c>
    </row>
    <row r="60" spans="1:17" x14ac:dyDescent="0.3">
      <c r="A60" s="233"/>
      <c r="B60" s="230"/>
      <c r="C60" s="230"/>
      <c r="D60" s="230"/>
    </row>
    <row r="61" spans="1:17" x14ac:dyDescent="0.3">
      <c r="A61" s="233"/>
      <c r="B61" s="230"/>
      <c r="C61" s="230"/>
      <c r="D61" s="230"/>
    </row>
    <row r="62" spans="1:17" x14ac:dyDescent="0.3">
      <c r="A62" s="1" t="s">
        <v>25</v>
      </c>
      <c r="B62" s="4">
        <v>1</v>
      </c>
      <c r="C62" s="4">
        <v>1</v>
      </c>
      <c r="D62" s="4">
        <v>4</v>
      </c>
    </row>
    <row r="63" spans="1:17" x14ac:dyDescent="0.3">
      <c r="A63" s="233"/>
      <c r="B63" s="230"/>
      <c r="C63" s="230"/>
      <c r="D63" s="230"/>
    </row>
    <row r="64" spans="1:17" x14ac:dyDescent="0.3">
      <c r="A64" s="233"/>
      <c r="B64" s="230"/>
      <c r="C64" s="230"/>
      <c r="D64" s="230"/>
    </row>
    <row r="65" spans="1:4" x14ac:dyDescent="0.3">
      <c r="A65" s="233"/>
      <c r="B65" s="230"/>
      <c r="C65" s="230"/>
      <c r="D65" s="230"/>
    </row>
    <row r="66" spans="1:4" x14ac:dyDescent="0.3">
      <c r="A66" s="233"/>
      <c r="B66" s="230"/>
      <c r="C66" s="230"/>
      <c r="D66" s="230"/>
    </row>
    <row r="67" spans="1:4" x14ac:dyDescent="0.3">
      <c r="A67" s="233"/>
      <c r="B67" s="230"/>
      <c r="C67" s="230"/>
      <c r="D67" s="230"/>
    </row>
    <row r="68" spans="1:4" x14ac:dyDescent="0.3">
      <c r="A68" s="233"/>
      <c r="B68" s="230"/>
      <c r="C68" s="230"/>
      <c r="D68" s="230"/>
    </row>
    <row r="69" spans="1:4" x14ac:dyDescent="0.3">
      <c r="A69" s="1" t="s">
        <v>26</v>
      </c>
      <c r="B69" s="4">
        <v>4</v>
      </c>
      <c r="C69" s="4">
        <v>3</v>
      </c>
      <c r="D69" s="4">
        <v>2</v>
      </c>
    </row>
    <row r="70" spans="1:4" x14ac:dyDescent="0.3">
      <c r="A70" s="233"/>
      <c r="B70" s="230"/>
      <c r="C70" s="230"/>
      <c r="D70" s="230"/>
    </row>
    <row r="71" spans="1:4" x14ac:dyDescent="0.3">
      <c r="A71" s="1" t="s">
        <v>27</v>
      </c>
      <c r="B71" s="4">
        <v>1</v>
      </c>
      <c r="C71" s="4">
        <v>1</v>
      </c>
      <c r="D71" s="4">
        <v>3</v>
      </c>
    </row>
    <row r="72" spans="1:4" x14ac:dyDescent="0.3">
      <c r="A72" s="1" t="s">
        <v>28</v>
      </c>
      <c r="B72" s="4">
        <v>1</v>
      </c>
      <c r="C72" s="4">
        <v>1</v>
      </c>
      <c r="D72" s="4">
        <v>3</v>
      </c>
    </row>
    <row r="73" spans="1:4" x14ac:dyDescent="0.3">
      <c r="A73" s="233"/>
      <c r="B73" s="230"/>
      <c r="C73" s="230"/>
      <c r="D73" s="230"/>
    </row>
    <row r="74" spans="1:4" x14ac:dyDescent="0.3">
      <c r="A74" s="1" t="s">
        <v>29</v>
      </c>
      <c r="B74" s="4">
        <v>2</v>
      </c>
      <c r="C74" s="4">
        <v>1</v>
      </c>
      <c r="D74" s="4">
        <v>3</v>
      </c>
    </row>
    <row r="75" spans="1:4" x14ac:dyDescent="0.3">
      <c r="A75" s="5" t="s">
        <v>30</v>
      </c>
      <c r="B75" s="6">
        <v>1</v>
      </c>
      <c r="C75" s="6">
        <v>1</v>
      </c>
      <c r="D75" s="6">
        <v>4</v>
      </c>
    </row>
    <row r="76" spans="1:4" x14ac:dyDescent="0.3">
      <c r="A76" s="244">
        <f>COUNTA(A4:A75)</f>
        <v>31</v>
      </c>
      <c r="B76" s="232"/>
      <c r="C76" s="232"/>
      <c r="D76" s="232"/>
    </row>
    <row r="77" spans="1:4" x14ac:dyDescent="0.3">
      <c r="A77" s="244"/>
      <c r="B77" s="232"/>
      <c r="C77" s="232"/>
      <c r="D77" s="232"/>
    </row>
    <row r="78" spans="1:4" x14ac:dyDescent="0.3">
      <c r="A78" s="244"/>
      <c r="B78" s="232"/>
      <c r="C78" s="232"/>
      <c r="D78" s="232"/>
    </row>
    <row r="79" spans="1:4" x14ac:dyDescent="0.3">
      <c r="A79" s="244"/>
      <c r="B79" s="232"/>
      <c r="C79" s="232"/>
      <c r="D79" s="232"/>
    </row>
    <row r="80" spans="1:4" x14ac:dyDescent="0.3">
      <c r="A80" s="244"/>
      <c r="B80" s="232"/>
      <c r="C80" s="232"/>
      <c r="D80" s="232"/>
    </row>
    <row r="81" spans="1:4" x14ac:dyDescent="0.3">
      <c r="A81" s="244"/>
      <c r="B81" s="232"/>
      <c r="C81" s="232"/>
      <c r="D81" s="232"/>
    </row>
    <row r="82" spans="1:4" x14ac:dyDescent="0.3">
      <c r="A82" s="244"/>
      <c r="B82" s="232"/>
      <c r="C82" s="232"/>
      <c r="D82" s="232"/>
    </row>
    <row r="83" spans="1:4" x14ac:dyDescent="0.3">
      <c r="A83" s="244"/>
      <c r="B83" s="232"/>
      <c r="C83" s="232"/>
      <c r="D83" s="232"/>
    </row>
    <row r="84" spans="1:4" x14ac:dyDescent="0.3">
      <c r="A84" s="244"/>
      <c r="B84" s="232"/>
      <c r="C84" s="232"/>
      <c r="D84" s="232"/>
    </row>
    <row r="85" spans="1:4" x14ac:dyDescent="0.3">
      <c r="A85" s="244"/>
      <c r="B85" s="232"/>
      <c r="C85" s="232"/>
      <c r="D85" s="232"/>
    </row>
    <row r="86" spans="1:4" x14ac:dyDescent="0.3">
      <c r="A86" s="244"/>
      <c r="B86" s="232"/>
      <c r="C86" s="232"/>
      <c r="D86" s="232"/>
    </row>
    <row r="87" spans="1:4" x14ac:dyDescent="0.3">
      <c r="A87" s="244"/>
      <c r="B87" s="232"/>
      <c r="C87" s="232"/>
      <c r="D87" s="232"/>
    </row>
    <row r="88" spans="1:4" x14ac:dyDescent="0.3">
      <c r="A88" s="244"/>
      <c r="B88" s="232"/>
      <c r="C88" s="232"/>
      <c r="D88" s="232"/>
    </row>
    <row r="89" spans="1:4" x14ac:dyDescent="0.3">
      <c r="A89" s="244"/>
      <c r="B89" s="232"/>
      <c r="C89" s="232"/>
      <c r="D89" s="232"/>
    </row>
    <row r="90" spans="1:4" x14ac:dyDescent="0.3">
      <c r="A90" s="244"/>
      <c r="B90" s="232"/>
      <c r="C90" s="232"/>
      <c r="D90" s="232"/>
    </row>
  </sheetData>
  <sortState ref="L49:M54">
    <sortCondition descending="1" ref="M4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70" zoomScaleNormal="70" workbookViewId="0"/>
  </sheetViews>
  <sheetFormatPr defaultRowHeight="13.8" x14ac:dyDescent="0.3"/>
  <cols>
    <col min="1" max="9" width="8.88671875" style="224"/>
    <col min="10" max="10" width="73.77734375" style="224" bestFit="1" customWidth="1"/>
    <col min="11" max="16384" width="8.88671875" style="224"/>
  </cols>
  <sheetData>
    <row r="1" spans="1:10" x14ac:dyDescent="0.3">
      <c r="A1" s="223" t="s">
        <v>1231</v>
      </c>
    </row>
    <row r="2" spans="1:10" x14ac:dyDescent="0.3">
      <c r="A2" s="223" t="s">
        <v>1246</v>
      </c>
      <c r="B2" s="205" t="s">
        <v>1256</v>
      </c>
      <c r="C2" s="207" t="s">
        <v>96</v>
      </c>
      <c r="D2" s="223"/>
      <c r="J2" s="223" t="s">
        <v>1232</v>
      </c>
    </row>
    <row r="3" spans="1:10" x14ac:dyDescent="0.3">
      <c r="A3" s="233"/>
      <c r="B3" s="230"/>
      <c r="C3" s="245"/>
    </row>
    <row r="4" spans="1:10" x14ac:dyDescent="0.3">
      <c r="A4" s="233"/>
      <c r="B4" s="230"/>
      <c r="C4" s="245"/>
      <c r="J4" s="231" t="s">
        <v>1186</v>
      </c>
    </row>
    <row r="5" spans="1:10" x14ac:dyDescent="0.3">
      <c r="A5" s="233"/>
      <c r="B5" s="230"/>
      <c r="C5" s="245"/>
      <c r="J5" s="231" t="s">
        <v>1187</v>
      </c>
    </row>
    <row r="6" spans="1:10" x14ac:dyDescent="0.3">
      <c r="A6" s="233"/>
      <c r="B6" s="230"/>
      <c r="C6" s="245"/>
      <c r="J6" s="231" t="s">
        <v>1188</v>
      </c>
    </row>
    <row r="7" spans="1:10" x14ac:dyDescent="0.3">
      <c r="A7" s="1" t="s">
        <v>0</v>
      </c>
      <c r="B7" s="4"/>
      <c r="C7" s="15"/>
      <c r="J7" s="231" t="s">
        <v>1189</v>
      </c>
    </row>
    <row r="8" spans="1:10" x14ac:dyDescent="0.3">
      <c r="A8" s="233"/>
      <c r="B8" s="230"/>
      <c r="C8" s="245"/>
      <c r="J8" s="231" t="s">
        <v>1195</v>
      </c>
    </row>
    <row r="9" spans="1:10" x14ac:dyDescent="0.3">
      <c r="A9" s="233"/>
      <c r="B9" s="230"/>
      <c r="C9" s="245"/>
      <c r="J9" s="231" t="s">
        <v>1190</v>
      </c>
    </row>
    <row r="10" spans="1:10" x14ac:dyDescent="0.3">
      <c r="A10" s="1" t="s">
        <v>1</v>
      </c>
      <c r="B10" s="4" t="s">
        <v>97</v>
      </c>
      <c r="C10" s="15" t="s">
        <v>98</v>
      </c>
      <c r="J10" s="231" t="s">
        <v>1194</v>
      </c>
    </row>
    <row r="11" spans="1:10" x14ac:dyDescent="0.3">
      <c r="A11" s="233"/>
      <c r="B11" s="230"/>
      <c r="C11" s="245"/>
      <c r="J11" s="231" t="s">
        <v>1193</v>
      </c>
    </row>
    <row r="12" spans="1:10" x14ac:dyDescent="0.3">
      <c r="A12" s="1" t="s">
        <v>2</v>
      </c>
      <c r="B12" s="4"/>
      <c r="C12" s="15"/>
      <c r="J12" s="231" t="s">
        <v>1192</v>
      </c>
    </row>
    <row r="13" spans="1:10" x14ac:dyDescent="0.3">
      <c r="A13" s="1" t="s">
        <v>3</v>
      </c>
      <c r="B13" s="4" t="s">
        <v>99</v>
      </c>
      <c r="C13" s="15" t="s">
        <v>1183</v>
      </c>
      <c r="J13" s="231" t="s">
        <v>1191</v>
      </c>
    </row>
    <row r="14" spans="1:10" x14ac:dyDescent="0.3">
      <c r="A14" s="233"/>
      <c r="B14" s="230"/>
      <c r="C14" s="245"/>
    </row>
    <row r="15" spans="1:10" x14ac:dyDescent="0.3">
      <c r="A15" s="233"/>
      <c r="B15" s="230"/>
      <c r="C15" s="245"/>
    </row>
    <row r="16" spans="1:10" x14ac:dyDescent="0.3">
      <c r="A16" s="1" t="s">
        <v>4</v>
      </c>
      <c r="B16" s="4" t="s">
        <v>100</v>
      </c>
      <c r="C16" s="15"/>
    </row>
    <row r="17" spans="1:3" x14ac:dyDescent="0.3">
      <c r="A17" s="1" t="s">
        <v>5</v>
      </c>
      <c r="B17" s="4" t="s">
        <v>101</v>
      </c>
      <c r="C17" s="15"/>
    </row>
    <row r="18" spans="1:3" x14ac:dyDescent="0.3">
      <c r="A18" s="1" t="s">
        <v>6</v>
      </c>
      <c r="B18" s="4" t="s">
        <v>102</v>
      </c>
      <c r="C18" s="15"/>
    </row>
    <row r="19" spans="1:3" x14ac:dyDescent="0.3">
      <c r="A19" s="233"/>
      <c r="B19" s="230"/>
      <c r="C19" s="245"/>
    </row>
    <row r="20" spans="1:3" x14ac:dyDescent="0.3">
      <c r="A20" s="233"/>
      <c r="B20" s="230"/>
      <c r="C20" s="245"/>
    </row>
    <row r="21" spans="1:3" x14ac:dyDescent="0.3">
      <c r="A21" s="1" t="s">
        <v>7</v>
      </c>
      <c r="B21" s="4" t="s">
        <v>103</v>
      </c>
      <c r="C21" s="15" t="s">
        <v>1185</v>
      </c>
    </row>
    <row r="22" spans="1:3" x14ac:dyDescent="0.3">
      <c r="A22" s="1" t="s">
        <v>8</v>
      </c>
      <c r="B22" s="4" t="s">
        <v>104</v>
      </c>
      <c r="C22" s="15" t="s">
        <v>105</v>
      </c>
    </row>
    <row r="23" spans="1:3" x14ac:dyDescent="0.3">
      <c r="A23" s="1" t="s">
        <v>9</v>
      </c>
      <c r="B23" s="4" t="s">
        <v>106</v>
      </c>
      <c r="C23" s="15"/>
    </row>
    <row r="24" spans="1:3" x14ac:dyDescent="0.3">
      <c r="A24" s="233"/>
      <c r="B24" s="230"/>
      <c r="C24" s="245"/>
    </row>
    <row r="25" spans="1:3" x14ac:dyDescent="0.3">
      <c r="A25" s="233"/>
      <c r="B25" s="230"/>
      <c r="C25" s="245"/>
    </row>
    <row r="26" spans="1:3" x14ac:dyDescent="0.3">
      <c r="A26" s="1" t="s">
        <v>10</v>
      </c>
      <c r="B26" s="4"/>
      <c r="C26" s="15"/>
    </row>
    <row r="27" spans="1:3" x14ac:dyDescent="0.3">
      <c r="A27" s="233"/>
      <c r="B27" s="230"/>
      <c r="C27" s="245"/>
    </row>
    <row r="28" spans="1:3" x14ac:dyDescent="0.3">
      <c r="A28" s="233"/>
      <c r="B28" s="230"/>
      <c r="C28" s="245"/>
    </row>
    <row r="29" spans="1:3" x14ac:dyDescent="0.3">
      <c r="A29" s="233"/>
      <c r="B29" s="230"/>
      <c r="C29" s="245"/>
    </row>
    <row r="30" spans="1:3" x14ac:dyDescent="0.3">
      <c r="A30" s="233"/>
      <c r="B30" s="230"/>
      <c r="C30" s="245"/>
    </row>
    <row r="31" spans="1:3" x14ac:dyDescent="0.3">
      <c r="A31" s="1" t="s">
        <v>11</v>
      </c>
      <c r="B31" s="4" t="s">
        <v>107</v>
      </c>
      <c r="C31" s="15" t="s">
        <v>108</v>
      </c>
    </row>
    <row r="32" spans="1:3" x14ac:dyDescent="0.3">
      <c r="A32" s="2"/>
      <c r="B32" s="4"/>
      <c r="C32" s="15"/>
    </row>
    <row r="33" spans="1:3" x14ac:dyDescent="0.3">
      <c r="A33" s="233"/>
      <c r="B33" s="230"/>
      <c r="C33" s="245"/>
    </row>
    <row r="34" spans="1:3" x14ac:dyDescent="0.3">
      <c r="A34" s="233"/>
      <c r="B34" s="230"/>
      <c r="C34" s="245"/>
    </row>
    <row r="35" spans="1:3" x14ac:dyDescent="0.3">
      <c r="A35" s="233"/>
      <c r="B35" s="230"/>
      <c r="C35" s="245"/>
    </row>
    <row r="36" spans="1:3" x14ac:dyDescent="0.3">
      <c r="A36" s="2" t="s">
        <v>12</v>
      </c>
      <c r="B36" s="4" t="s">
        <v>109</v>
      </c>
      <c r="C36" s="15" t="s">
        <v>1184</v>
      </c>
    </row>
    <row r="37" spans="1:3" x14ac:dyDescent="0.3">
      <c r="A37" s="233"/>
      <c r="B37" s="230"/>
      <c r="C37" s="245"/>
    </row>
    <row r="38" spans="1:3" x14ac:dyDescent="0.3">
      <c r="A38" s="233"/>
      <c r="B38" s="230"/>
      <c r="C38" s="245"/>
    </row>
    <row r="39" spans="1:3" x14ac:dyDescent="0.3">
      <c r="A39" s="233"/>
      <c r="B39" s="230"/>
      <c r="C39" s="245"/>
    </row>
    <row r="40" spans="1:3" x14ac:dyDescent="0.3">
      <c r="A40" s="233"/>
      <c r="B40" s="230"/>
      <c r="C40" s="245"/>
    </row>
    <row r="41" spans="1:3" x14ac:dyDescent="0.3">
      <c r="A41" s="1" t="s">
        <v>13</v>
      </c>
      <c r="B41" s="4" t="s">
        <v>110</v>
      </c>
      <c r="C41" s="15"/>
    </row>
    <row r="42" spans="1:3" x14ac:dyDescent="0.3">
      <c r="A42" s="1" t="s">
        <v>14</v>
      </c>
      <c r="B42" s="4" t="s">
        <v>111</v>
      </c>
      <c r="C42" s="15" t="s">
        <v>112</v>
      </c>
    </row>
    <row r="43" spans="1:3" x14ac:dyDescent="0.3">
      <c r="A43" s="233"/>
      <c r="B43" s="230"/>
      <c r="C43" s="245"/>
    </row>
    <row r="44" spans="1:3" x14ac:dyDescent="0.3">
      <c r="A44" s="233"/>
      <c r="B44" s="230"/>
      <c r="C44" s="245"/>
    </row>
    <row r="45" spans="1:3" x14ac:dyDescent="0.3">
      <c r="A45" s="1" t="s">
        <v>15</v>
      </c>
      <c r="B45" s="4"/>
      <c r="C45" s="15"/>
    </row>
    <row r="46" spans="1:3" x14ac:dyDescent="0.3">
      <c r="A46" s="233"/>
      <c r="B46" s="230"/>
      <c r="C46" s="245"/>
    </row>
    <row r="47" spans="1:3" x14ac:dyDescent="0.3">
      <c r="A47" s="1" t="s">
        <v>16</v>
      </c>
      <c r="B47" s="4" t="s">
        <v>113</v>
      </c>
      <c r="C47" s="15" t="s">
        <v>114</v>
      </c>
    </row>
    <row r="48" spans="1:3" x14ac:dyDescent="0.3">
      <c r="A48" s="1" t="s">
        <v>17</v>
      </c>
      <c r="B48" s="4" t="s">
        <v>115</v>
      </c>
      <c r="C48" s="15" t="s">
        <v>108</v>
      </c>
    </row>
    <row r="49" spans="1:3" x14ac:dyDescent="0.3">
      <c r="A49" s="1" t="s">
        <v>18</v>
      </c>
      <c r="B49" s="4"/>
      <c r="C49" s="15"/>
    </row>
    <row r="50" spans="1:3" x14ac:dyDescent="0.3">
      <c r="A50" s="233"/>
      <c r="B50" s="230"/>
      <c r="C50" s="245"/>
    </row>
    <row r="51" spans="1:3" x14ac:dyDescent="0.3">
      <c r="A51" s="1" t="s">
        <v>19</v>
      </c>
      <c r="B51" s="4" t="s">
        <v>116</v>
      </c>
      <c r="C51" s="15" t="s">
        <v>117</v>
      </c>
    </row>
    <row r="52" spans="1:3" x14ac:dyDescent="0.3">
      <c r="A52" s="1" t="s">
        <v>20</v>
      </c>
      <c r="B52" s="4"/>
      <c r="C52" s="15"/>
    </row>
    <row r="53" spans="1:3" x14ac:dyDescent="0.3">
      <c r="A53" s="1" t="s">
        <v>21</v>
      </c>
      <c r="B53" s="4"/>
      <c r="C53" s="15"/>
    </row>
    <row r="54" spans="1:3" x14ac:dyDescent="0.3">
      <c r="A54" s="1" t="s">
        <v>22</v>
      </c>
      <c r="B54" s="4"/>
      <c r="C54" s="15"/>
    </row>
    <row r="55" spans="1:3" x14ac:dyDescent="0.3">
      <c r="A55" s="1" t="s">
        <v>23</v>
      </c>
      <c r="B55" s="4" t="s">
        <v>118</v>
      </c>
      <c r="C55" s="15"/>
    </row>
    <row r="56" spans="1:3" x14ac:dyDescent="0.3">
      <c r="A56" s="233"/>
      <c r="B56" s="230"/>
      <c r="C56" s="245"/>
    </row>
    <row r="57" spans="1:3" x14ac:dyDescent="0.3">
      <c r="A57" s="233"/>
      <c r="B57" s="230"/>
      <c r="C57" s="245"/>
    </row>
    <row r="58" spans="1:3" x14ac:dyDescent="0.3">
      <c r="A58" s="1" t="s">
        <v>24</v>
      </c>
      <c r="B58" s="4"/>
      <c r="C58" s="15"/>
    </row>
    <row r="59" spans="1:3" x14ac:dyDescent="0.3">
      <c r="A59" s="233"/>
      <c r="B59" s="230"/>
      <c r="C59" s="245"/>
    </row>
    <row r="60" spans="1:3" x14ac:dyDescent="0.3">
      <c r="A60" s="233"/>
      <c r="B60" s="230"/>
      <c r="C60" s="245"/>
    </row>
    <row r="61" spans="1:3" x14ac:dyDescent="0.3">
      <c r="A61" s="1" t="s">
        <v>25</v>
      </c>
      <c r="B61" s="4"/>
      <c r="C61" s="15"/>
    </row>
    <row r="62" spans="1:3" x14ac:dyDescent="0.3">
      <c r="A62" s="233"/>
      <c r="B62" s="230"/>
      <c r="C62" s="245"/>
    </row>
    <row r="63" spans="1:3" x14ac:dyDescent="0.3">
      <c r="A63" s="233"/>
      <c r="B63" s="230"/>
      <c r="C63" s="245"/>
    </row>
    <row r="64" spans="1:3" x14ac:dyDescent="0.3">
      <c r="A64" s="233"/>
      <c r="B64" s="230"/>
      <c r="C64" s="245"/>
    </row>
    <row r="65" spans="1:4" x14ac:dyDescent="0.3">
      <c r="A65" s="233"/>
      <c r="B65" s="230"/>
      <c r="C65" s="245"/>
    </row>
    <row r="66" spans="1:4" x14ac:dyDescent="0.3">
      <c r="A66" s="233"/>
      <c r="B66" s="230"/>
      <c r="C66" s="245"/>
    </row>
    <row r="67" spans="1:4" x14ac:dyDescent="0.3">
      <c r="A67" s="233"/>
      <c r="B67" s="230"/>
      <c r="C67" s="245"/>
    </row>
    <row r="68" spans="1:4" x14ac:dyDescent="0.3">
      <c r="A68" s="1" t="s">
        <v>26</v>
      </c>
      <c r="B68" s="4" t="s">
        <v>119</v>
      </c>
      <c r="C68" s="15" t="s">
        <v>120</v>
      </c>
    </row>
    <row r="69" spans="1:4" x14ac:dyDescent="0.3">
      <c r="A69" s="233"/>
      <c r="B69" s="230"/>
      <c r="C69" s="245"/>
    </row>
    <row r="70" spans="1:4" x14ac:dyDescent="0.3">
      <c r="A70" s="1" t="s">
        <v>27</v>
      </c>
      <c r="B70" s="4" t="s">
        <v>121</v>
      </c>
      <c r="C70" s="15"/>
    </row>
    <row r="71" spans="1:4" x14ac:dyDescent="0.3">
      <c r="A71" s="1" t="s">
        <v>28</v>
      </c>
      <c r="B71" s="4" t="s">
        <v>100</v>
      </c>
      <c r="C71" s="15"/>
    </row>
    <row r="72" spans="1:4" x14ac:dyDescent="0.3">
      <c r="A72" s="233"/>
      <c r="B72" s="230"/>
      <c r="C72" s="245"/>
    </row>
    <row r="73" spans="1:4" x14ac:dyDescent="0.3">
      <c r="A73" s="1" t="s">
        <v>29</v>
      </c>
      <c r="B73" s="4"/>
      <c r="C73" s="15"/>
    </row>
    <row r="74" spans="1:4" x14ac:dyDescent="0.3">
      <c r="A74" s="5" t="s">
        <v>30</v>
      </c>
      <c r="B74" s="6" t="s">
        <v>122</v>
      </c>
      <c r="C74" s="16"/>
      <c r="D74" s="246"/>
    </row>
    <row r="75" spans="1:4" x14ac:dyDescent="0.3">
      <c r="A75" s="244">
        <f>COUNTA(A3:A74)</f>
        <v>31</v>
      </c>
      <c r="B75" s="232"/>
      <c r="C75" s="232">
        <f>COUNTA(C3:C74)</f>
        <v>11</v>
      </c>
      <c r="D75" s="247">
        <f>11/31</f>
        <v>0.35483870967741937</v>
      </c>
    </row>
    <row r="76" spans="1:4" x14ac:dyDescent="0.3">
      <c r="A76" s="244"/>
      <c r="B76" s="232"/>
      <c r="C76" s="232"/>
    </row>
    <row r="77" spans="1:4" x14ac:dyDescent="0.3">
      <c r="A77" s="244"/>
      <c r="B77" s="232"/>
      <c r="C77" s="232"/>
    </row>
    <row r="78" spans="1:4" x14ac:dyDescent="0.3">
      <c r="A78" s="244"/>
      <c r="B78" s="232"/>
      <c r="C78" s="232"/>
    </row>
    <row r="79" spans="1:4" x14ac:dyDescent="0.3">
      <c r="A79" s="244"/>
      <c r="B79" s="232"/>
      <c r="C79" s="232"/>
    </row>
    <row r="80" spans="1:4" x14ac:dyDescent="0.3">
      <c r="A80" s="244"/>
      <c r="B80" s="232"/>
      <c r="C80" s="232"/>
    </row>
    <row r="81" spans="1:3" x14ac:dyDescent="0.3">
      <c r="A81" s="244"/>
      <c r="B81" s="232"/>
      <c r="C81" s="232"/>
    </row>
    <row r="82" spans="1:3" x14ac:dyDescent="0.3">
      <c r="A82" s="244"/>
      <c r="B82" s="232"/>
      <c r="C82" s="232"/>
    </row>
    <row r="83" spans="1:3" x14ac:dyDescent="0.3">
      <c r="A83" s="244"/>
      <c r="B83" s="232"/>
      <c r="C83" s="232"/>
    </row>
    <row r="84" spans="1:3" x14ac:dyDescent="0.3">
      <c r="A84" s="244"/>
      <c r="B84" s="232"/>
      <c r="C84" s="232"/>
    </row>
    <row r="85" spans="1:3" x14ac:dyDescent="0.3">
      <c r="A85" s="244"/>
      <c r="B85" s="232"/>
      <c r="C85" s="232"/>
    </row>
    <row r="86" spans="1:3" x14ac:dyDescent="0.3">
      <c r="A86" s="244"/>
      <c r="B86" s="232"/>
      <c r="C86" s="232"/>
    </row>
    <row r="87" spans="1:3" x14ac:dyDescent="0.3">
      <c r="A87" s="244"/>
      <c r="B87" s="232"/>
      <c r="C87" s="232"/>
    </row>
    <row r="88" spans="1:3" x14ac:dyDescent="0.3">
      <c r="A88" s="244"/>
      <c r="B88" s="232"/>
      <c r="C88" s="232"/>
    </row>
    <row r="89" spans="1:3" x14ac:dyDescent="0.3">
      <c r="A89" s="244"/>
      <c r="B89" s="232"/>
      <c r="C89" s="23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workbookViewId="0">
      <selection activeCell="E4" sqref="E4"/>
    </sheetView>
  </sheetViews>
  <sheetFormatPr defaultRowHeight="14.4" x14ac:dyDescent="0.3"/>
  <cols>
    <col min="1" max="1" width="8.88671875" style="253"/>
    <col min="2" max="2" width="8.88671875" style="249"/>
  </cols>
  <sheetData>
    <row r="1" spans="1:11" s="21" customFormat="1" x14ac:dyDescent="0.3">
      <c r="A1" s="178" t="s">
        <v>1233</v>
      </c>
      <c r="B1" s="249"/>
    </row>
    <row r="2" spans="1:11" x14ac:dyDescent="0.3">
      <c r="A2" s="250" t="s">
        <v>1249</v>
      </c>
      <c r="B2" s="205" t="s">
        <v>1257</v>
      </c>
    </row>
    <row r="3" spans="1:11" x14ac:dyDescent="0.3">
      <c r="A3" s="7" t="s">
        <v>987</v>
      </c>
      <c r="B3" s="7">
        <v>5</v>
      </c>
    </row>
    <row r="4" spans="1:11" x14ac:dyDescent="0.3">
      <c r="A4" s="7" t="s">
        <v>988</v>
      </c>
      <c r="B4" s="7">
        <v>5</v>
      </c>
      <c r="E4" s="20" t="s">
        <v>1234</v>
      </c>
    </row>
    <row r="5" spans="1:11" ht="15" thickBot="1" x14ac:dyDescent="0.35">
      <c r="A5" s="7" t="s">
        <v>989</v>
      </c>
      <c r="B5" s="7">
        <v>3</v>
      </c>
      <c r="E5" s="21" t="s">
        <v>1200</v>
      </c>
      <c r="F5" s="21"/>
      <c r="G5" s="21"/>
      <c r="H5" s="21"/>
      <c r="I5" s="21"/>
      <c r="J5" s="21"/>
      <c r="K5" s="21"/>
    </row>
    <row r="6" spans="1:11" x14ac:dyDescent="0.3">
      <c r="A6" s="7" t="s">
        <v>990</v>
      </c>
      <c r="B6" s="7">
        <v>5</v>
      </c>
      <c r="E6" s="11" t="s">
        <v>50</v>
      </c>
      <c r="F6" s="11" t="s">
        <v>52</v>
      </c>
      <c r="G6" s="8" t="s">
        <v>837</v>
      </c>
      <c r="H6" s="21"/>
      <c r="I6" s="21"/>
      <c r="J6" s="21"/>
      <c r="K6" s="21"/>
    </row>
    <row r="7" spans="1:11" x14ac:dyDescent="0.3">
      <c r="A7" s="7" t="s">
        <v>0</v>
      </c>
      <c r="B7" s="7">
        <v>5</v>
      </c>
      <c r="E7" s="12">
        <v>1</v>
      </c>
      <c r="F7" s="9">
        <v>0</v>
      </c>
      <c r="G7" s="146">
        <f>F7/82</f>
        <v>0</v>
      </c>
      <c r="H7" s="21"/>
      <c r="I7" s="21"/>
      <c r="J7" s="21"/>
      <c r="K7" s="21"/>
    </row>
    <row r="8" spans="1:11" x14ac:dyDescent="0.3">
      <c r="A8" s="7" t="s">
        <v>991</v>
      </c>
      <c r="B8" s="7">
        <v>3</v>
      </c>
      <c r="E8" s="12">
        <v>2</v>
      </c>
      <c r="F8" s="9">
        <v>0</v>
      </c>
      <c r="G8" s="146">
        <f t="shared" ref="G8:K12" si="0">F8/82</f>
        <v>0</v>
      </c>
      <c r="H8" s="21"/>
      <c r="I8" s="21"/>
      <c r="J8" s="21"/>
      <c r="K8" s="21"/>
    </row>
    <row r="9" spans="1:11" x14ac:dyDescent="0.3">
      <c r="A9" s="7" t="s">
        <v>992</v>
      </c>
      <c r="B9" s="7">
        <v>5</v>
      </c>
      <c r="E9" s="12">
        <v>3</v>
      </c>
      <c r="F9" s="9">
        <v>12</v>
      </c>
      <c r="G9" s="146">
        <f t="shared" si="0"/>
        <v>0.14634146341463414</v>
      </c>
      <c r="H9" s="21"/>
      <c r="I9" s="21"/>
      <c r="J9" s="21"/>
      <c r="K9" s="21"/>
    </row>
    <row r="10" spans="1:11" x14ac:dyDescent="0.3">
      <c r="A10" s="7" t="s">
        <v>1</v>
      </c>
      <c r="B10" s="7">
        <v>4</v>
      </c>
      <c r="E10" s="12">
        <v>4</v>
      </c>
      <c r="F10" s="9">
        <v>20</v>
      </c>
      <c r="G10" s="146">
        <f t="shared" si="0"/>
        <v>0.24390243902439024</v>
      </c>
      <c r="H10" s="21" t="s">
        <v>1196</v>
      </c>
      <c r="I10" s="21"/>
      <c r="J10" s="21" t="s">
        <v>1197</v>
      </c>
      <c r="K10" s="21"/>
    </row>
    <row r="11" spans="1:11" x14ac:dyDescent="0.3">
      <c r="A11" s="7" t="s">
        <v>993</v>
      </c>
      <c r="B11" s="7">
        <v>5</v>
      </c>
      <c r="E11" s="12">
        <v>5</v>
      </c>
      <c r="F11" s="9">
        <v>45</v>
      </c>
      <c r="G11" s="146">
        <f t="shared" si="0"/>
        <v>0.54878048780487809</v>
      </c>
      <c r="H11" s="21">
        <f>F10+F11</f>
        <v>65</v>
      </c>
      <c r="I11" s="146">
        <f t="shared" si="0"/>
        <v>0.79268292682926833</v>
      </c>
      <c r="J11" s="21">
        <f>F9+F12</f>
        <v>17</v>
      </c>
      <c r="K11" s="146">
        <f t="shared" si="0"/>
        <v>0.2073170731707317</v>
      </c>
    </row>
    <row r="12" spans="1:11" ht="15" thickBot="1" x14ac:dyDescent="0.35">
      <c r="A12" s="7" t="s">
        <v>2</v>
      </c>
      <c r="B12" s="7">
        <v>5</v>
      </c>
      <c r="E12" s="10" t="s">
        <v>846</v>
      </c>
      <c r="F12" s="10">
        <v>5</v>
      </c>
      <c r="G12" s="146">
        <f t="shared" si="0"/>
        <v>6.097560975609756E-2</v>
      </c>
      <c r="H12" s="21"/>
      <c r="I12" s="21"/>
      <c r="J12" s="21"/>
      <c r="K12" s="21"/>
    </row>
    <row r="13" spans="1:11" x14ac:dyDescent="0.3">
      <c r="A13" s="7" t="s">
        <v>3</v>
      </c>
      <c r="B13" s="7">
        <v>5</v>
      </c>
      <c r="E13" s="21"/>
      <c r="F13" s="21">
        <f>SUM(F7:F12)</f>
        <v>82</v>
      </c>
      <c r="G13" s="14">
        <f>SUM(G7:G12)</f>
        <v>1</v>
      </c>
      <c r="H13" s="21"/>
      <c r="I13" s="21"/>
      <c r="J13" s="21"/>
      <c r="K13" s="21"/>
    </row>
    <row r="14" spans="1:11" ht="15" thickBot="1" x14ac:dyDescent="0.35">
      <c r="A14" s="7" t="s">
        <v>994</v>
      </c>
      <c r="B14" s="7">
        <v>5</v>
      </c>
      <c r="E14" s="21"/>
      <c r="F14" s="21"/>
      <c r="G14" s="21"/>
      <c r="H14" s="21"/>
      <c r="I14" s="21"/>
      <c r="J14" s="21"/>
      <c r="K14" s="21"/>
    </row>
    <row r="15" spans="1:11" x14ac:dyDescent="0.3">
      <c r="A15" s="7" t="s">
        <v>995</v>
      </c>
      <c r="B15" s="7">
        <v>5</v>
      </c>
      <c r="E15" s="208" t="s">
        <v>1198</v>
      </c>
      <c r="F15" s="208"/>
      <c r="G15" s="21"/>
      <c r="H15" s="21"/>
      <c r="I15" s="21"/>
      <c r="J15" s="21"/>
      <c r="K15" s="21"/>
    </row>
    <row r="16" spans="1:11" x14ac:dyDescent="0.3">
      <c r="A16" s="7" t="s">
        <v>4</v>
      </c>
      <c r="B16" s="7">
        <v>4</v>
      </c>
      <c r="E16" s="9"/>
      <c r="F16" s="9"/>
      <c r="G16" s="21"/>
      <c r="H16" s="21"/>
      <c r="I16" s="21"/>
      <c r="J16" s="21"/>
      <c r="K16" s="21"/>
    </row>
    <row r="17" spans="1:11" x14ac:dyDescent="0.3">
      <c r="A17" s="7" t="s">
        <v>5</v>
      </c>
      <c r="B17" s="7">
        <v>5</v>
      </c>
      <c r="E17" s="9" t="s">
        <v>31</v>
      </c>
      <c r="F17" s="9">
        <v>4.4285714285714288</v>
      </c>
      <c r="G17" s="21"/>
      <c r="H17" s="21"/>
      <c r="I17" s="21"/>
      <c r="J17" s="21"/>
      <c r="K17" s="21"/>
    </row>
    <row r="18" spans="1:11" x14ac:dyDescent="0.3">
      <c r="A18" s="7" t="s">
        <v>6</v>
      </c>
      <c r="B18" s="7">
        <v>5</v>
      </c>
      <c r="E18" s="9" t="s">
        <v>32</v>
      </c>
      <c r="F18" s="9">
        <v>8.5577471124736279E-2</v>
      </c>
      <c r="G18" s="21"/>
      <c r="H18" s="21"/>
      <c r="I18" s="21"/>
      <c r="J18" s="21"/>
      <c r="K18" s="21"/>
    </row>
    <row r="19" spans="1:11" x14ac:dyDescent="0.3">
      <c r="A19" s="7" t="s">
        <v>996</v>
      </c>
      <c r="B19" s="7">
        <v>4</v>
      </c>
      <c r="E19" s="9" t="s">
        <v>33</v>
      </c>
      <c r="F19" s="9">
        <v>5</v>
      </c>
      <c r="G19" s="21"/>
      <c r="H19" s="21"/>
      <c r="I19" s="21"/>
      <c r="J19" s="21"/>
      <c r="K19" s="21"/>
    </row>
    <row r="20" spans="1:11" x14ac:dyDescent="0.3">
      <c r="A20" s="7" t="s">
        <v>997</v>
      </c>
      <c r="B20" s="7">
        <v>4</v>
      </c>
      <c r="E20" s="9" t="s">
        <v>34</v>
      </c>
      <c r="F20" s="9">
        <v>5</v>
      </c>
      <c r="G20" s="21"/>
      <c r="H20" s="21"/>
      <c r="I20" s="21"/>
      <c r="J20" s="21"/>
      <c r="K20" s="21"/>
    </row>
    <row r="21" spans="1:11" x14ac:dyDescent="0.3">
      <c r="A21" s="7" t="s">
        <v>7</v>
      </c>
      <c r="B21" s="7"/>
      <c r="E21" s="9" t="s">
        <v>35</v>
      </c>
      <c r="F21" s="9">
        <v>0.75093926148263856</v>
      </c>
      <c r="G21" s="21"/>
      <c r="H21" s="21"/>
      <c r="I21" s="21"/>
      <c r="J21" s="21"/>
      <c r="K21" s="21"/>
    </row>
    <row r="22" spans="1:11" x14ac:dyDescent="0.3">
      <c r="A22" s="7" t="s">
        <v>8</v>
      </c>
      <c r="B22" s="7">
        <v>4</v>
      </c>
      <c r="E22" s="9" t="s">
        <v>36</v>
      </c>
      <c r="F22" s="9">
        <v>0.56390977443609069</v>
      </c>
      <c r="G22" s="21"/>
      <c r="H22" s="21"/>
      <c r="I22" s="21"/>
      <c r="J22" s="21"/>
      <c r="K22" s="21"/>
    </row>
    <row r="23" spans="1:11" x14ac:dyDescent="0.3">
      <c r="A23" s="7" t="s">
        <v>9</v>
      </c>
      <c r="B23" s="7">
        <v>5</v>
      </c>
      <c r="E23" s="9" t="s">
        <v>37</v>
      </c>
      <c r="F23" s="9">
        <v>-0.63916684684684633</v>
      </c>
      <c r="G23" s="21"/>
      <c r="H23" s="21"/>
      <c r="I23" s="21"/>
      <c r="J23" s="21"/>
      <c r="K23" s="21"/>
    </row>
    <row r="24" spans="1:11" x14ac:dyDescent="0.3">
      <c r="A24" s="251" t="s">
        <v>998</v>
      </c>
      <c r="B24" s="7">
        <v>4</v>
      </c>
      <c r="E24" s="9" t="s">
        <v>38</v>
      </c>
      <c r="F24" s="9">
        <v>-0.89843040745348701</v>
      </c>
      <c r="G24" s="21"/>
      <c r="H24" s="21"/>
      <c r="I24" s="21"/>
      <c r="J24" s="21"/>
      <c r="K24" s="21"/>
    </row>
    <row r="25" spans="1:11" x14ac:dyDescent="0.3">
      <c r="A25" s="7" t="s">
        <v>999</v>
      </c>
      <c r="B25" s="252">
        <v>5</v>
      </c>
      <c r="E25" s="9" t="s">
        <v>39</v>
      </c>
      <c r="F25" s="9">
        <v>2</v>
      </c>
      <c r="G25" s="21"/>
      <c r="H25" s="21"/>
      <c r="I25" s="21"/>
      <c r="J25" s="21"/>
      <c r="K25" s="21"/>
    </row>
    <row r="26" spans="1:11" x14ac:dyDescent="0.3">
      <c r="A26" s="7" t="s">
        <v>10</v>
      </c>
      <c r="B26" s="7">
        <v>5</v>
      </c>
      <c r="E26" s="9" t="s">
        <v>40</v>
      </c>
      <c r="F26" s="9">
        <v>3</v>
      </c>
      <c r="G26" s="21"/>
      <c r="H26" s="21"/>
      <c r="I26" s="21"/>
      <c r="J26" s="21"/>
      <c r="K26" s="21"/>
    </row>
    <row r="27" spans="1:11" x14ac:dyDescent="0.3">
      <c r="A27" s="7" t="s">
        <v>1000</v>
      </c>
      <c r="B27" s="7">
        <v>5</v>
      </c>
      <c r="E27" s="9" t="s">
        <v>41</v>
      </c>
      <c r="F27" s="9">
        <v>5</v>
      </c>
      <c r="G27" s="21"/>
      <c r="H27" s="21"/>
      <c r="I27" s="21"/>
      <c r="J27" s="21"/>
      <c r="K27" s="21"/>
    </row>
    <row r="28" spans="1:11" x14ac:dyDescent="0.3">
      <c r="A28" s="7" t="s">
        <v>1001</v>
      </c>
      <c r="B28" s="7">
        <v>5</v>
      </c>
      <c r="E28" s="9" t="s">
        <v>42</v>
      </c>
      <c r="F28" s="9">
        <v>341</v>
      </c>
      <c r="G28" s="21"/>
      <c r="H28" s="21"/>
      <c r="I28" s="21"/>
      <c r="J28" s="21"/>
      <c r="K28" s="21"/>
    </row>
    <row r="29" spans="1:11" x14ac:dyDescent="0.3">
      <c r="A29" s="7" t="s">
        <v>1002</v>
      </c>
      <c r="B29" s="7">
        <v>5</v>
      </c>
      <c r="E29" s="9" t="s">
        <v>43</v>
      </c>
      <c r="F29" s="9">
        <v>77</v>
      </c>
      <c r="G29" s="206" t="s">
        <v>1199</v>
      </c>
      <c r="H29" s="21"/>
      <c r="I29" s="21"/>
      <c r="J29" s="21"/>
      <c r="K29" s="21"/>
    </row>
    <row r="30" spans="1:11" x14ac:dyDescent="0.3">
      <c r="A30" s="7" t="s">
        <v>1003</v>
      </c>
      <c r="B30" s="7">
        <v>3</v>
      </c>
      <c r="E30" s="9" t="s">
        <v>44</v>
      </c>
      <c r="F30" s="9">
        <v>5</v>
      </c>
      <c r="G30" s="21"/>
      <c r="H30" s="21"/>
      <c r="I30" s="21"/>
      <c r="J30" s="21"/>
      <c r="K30" s="21"/>
    </row>
    <row r="31" spans="1:11" x14ac:dyDescent="0.3">
      <c r="A31" s="7" t="s">
        <v>11</v>
      </c>
      <c r="B31" s="7">
        <v>4</v>
      </c>
      <c r="E31" s="9" t="s">
        <v>45</v>
      </c>
      <c r="F31" s="9">
        <v>3</v>
      </c>
      <c r="G31" s="21"/>
      <c r="H31" s="21"/>
      <c r="I31" s="21"/>
      <c r="J31" s="21"/>
      <c r="K31" s="21"/>
    </row>
    <row r="32" spans="1:11" ht="15" thickBot="1" x14ac:dyDescent="0.35">
      <c r="A32" s="7" t="s">
        <v>1004</v>
      </c>
      <c r="B32" s="7">
        <v>5</v>
      </c>
      <c r="E32" s="10" t="s">
        <v>46</v>
      </c>
      <c r="F32" s="10">
        <v>0.17044230524179421</v>
      </c>
      <c r="G32" s="21"/>
      <c r="H32" s="21"/>
      <c r="I32" s="21"/>
      <c r="J32" s="21"/>
      <c r="K32" s="21"/>
    </row>
    <row r="33" spans="1:11" x14ac:dyDescent="0.3">
      <c r="A33" s="7" t="s">
        <v>1005</v>
      </c>
      <c r="B33" s="7">
        <v>3</v>
      </c>
      <c r="E33" s="21"/>
      <c r="F33" s="21"/>
      <c r="G33" s="21"/>
      <c r="H33" s="21"/>
      <c r="I33" s="21"/>
      <c r="J33" s="21"/>
      <c r="K33" s="21"/>
    </row>
    <row r="34" spans="1:11" x14ac:dyDescent="0.3">
      <c r="A34" s="7" t="s">
        <v>1006</v>
      </c>
      <c r="B34" s="7"/>
    </row>
    <row r="35" spans="1:11" x14ac:dyDescent="0.3">
      <c r="A35" s="7" t="s">
        <v>1007</v>
      </c>
      <c r="B35" s="7"/>
    </row>
    <row r="36" spans="1:11" x14ac:dyDescent="0.3">
      <c r="A36" s="9"/>
      <c r="B36" s="252"/>
    </row>
    <row r="37" spans="1:11" x14ac:dyDescent="0.3">
      <c r="A37" s="7" t="s">
        <v>1008</v>
      </c>
      <c r="B37" s="7">
        <v>4</v>
      </c>
    </row>
    <row r="38" spans="1:11" x14ac:dyDescent="0.3">
      <c r="A38" s="7" t="s">
        <v>1009</v>
      </c>
      <c r="B38" s="7">
        <v>4</v>
      </c>
    </row>
    <row r="39" spans="1:11" x14ac:dyDescent="0.3">
      <c r="A39" s="7" t="s">
        <v>1010</v>
      </c>
      <c r="B39" s="7">
        <v>4</v>
      </c>
    </row>
    <row r="40" spans="1:11" x14ac:dyDescent="0.3">
      <c r="A40" s="7" t="s">
        <v>1011</v>
      </c>
      <c r="B40" s="7">
        <v>5</v>
      </c>
    </row>
    <row r="41" spans="1:11" x14ac:dyDescent="0.3">
      <c r="A41" s="7" t="s">
        <v>13</v>
      </c>
      <c r="B41" s="7">
        <v>5</v>
      </c>
    </row>
    <row r="42" spans="1:11" x14ac:dyDescent="0.3">
      <c r="A42" s="7" t="s">
        <v>14</v>
      </c>
      <c r="B42" s="7">
        <v>5</v>
      </c>
    </row>
    <row r="43" spans="1:11" x14ac:dyDescent="0.3">
      <c r="A43" s="7" t="s">
        <v>1012</v>
      </c>
      <c r="B43" s="7">
        <v>5</v>
      </c>
    </row>
    <row r="44" spans="1:11" x14ac:dyDescent="0.3">
      <c r="A44" s="7" t="s">
        <v>1013</v>
      </c>
      <c r="B44" s="7">
        <v>5</v>
      </c>
    </row>
    <row r="45" spans="1:11" x14ac:dyDescent="0.3">
      <c r="A45" s="7" t="s">
        <v>15</v>
      </c>
      <c r="B45" s="7">
        <v>3</v>
      </c>
    </row>
    <row r="46" spans="1:11" x14ac:dyDescent="0.3">
      <c r="A46" s="7" t="s">
        <v>1014</v>
      </c>
      <c r="B46" s="7">
        <v>5</v>
      </c>
    </row>
    <row r="47" spans="1:11" x14ac:dyDescent="0.3">
      <c r="A47" s="7" t="s">
        <v>16</v>
      </c>
      <c r="B47" s="7">
        <v>5</v>
      </c>
    </row>
    <row r="48" spans="1:11" x14ac:dyDescent="0.3">
      <c r="A48" s="7" t="s">
        <v>17</v>
      </c>
      <c r="B48" s="252">
        <v>3</v>
      </c>
    </row>
    <row r="49" spans="1:2" x14ac:dyDescent="0.3">
      <c r="A49" s="7" t="s">
        <v>18</v>
      </c>
      <c r="B49" s="7">
        <v>5</v>
      </c>
    </row>
    <row r="50" spans="1:2" x14ac:dyDescent="0.3">
      <c r="A50" s="7" t="s">
        <v>1015</v>
      </c>
      <c r="B50" s="7">
        <v>5</v>
      </c>
    </row>
    <row r="51" spans="1:2" x14ac:dyDescent="0.3">
      <c r="A51" s="7" t="s">
        <v>19</v>
      </c>
      <c r="B51" s="7">
        <v>3</v>
      </c>
    </row>
    <row r="52" spans="1:2" x14ac:dyDescent="0.3">
      <c r="A52" s="7" t="s">
        <v>20</v>
      </c>
      <c r="B52" s="7">
        <v>3</v>
      </c>
    </row>
    <row r="53" spans="1:2" x14ac:dyDescent="0.3">
      <c r="A53" s="7" t="s">
        <v>21</v>
      </c>
      <c r="B53" s="7">
        <v>4</v>
      </c>
    </row>
    <row r="54" spans="1:2" x14ac:dyDescent="0.3">
      <c r="A54" s="7" t="s">
        <v>22</v>
      </c>
      <c r="B54" s="7">
        <v>4</v>
      </c>
    </row>
    <row r="55" spans="1:2" x14ac:dyDescent="0.3">
      <c r="A55" s="9" t="s">
        <v>23</v>
      </c>
      <c r="B55" s="252">
        <v>5</v>
      </c>
    </row>
    <row r="56" spans="1:2" x14ac:dyDescent="0.3">
      <c r="A56" s="7" t="s">
        <v>1016</v>
      </c>
      <c r="B56" s="7">
        <v>5</v>
      </c>
    </row>
    <row r="57" spans="1:2" x14ac:dyDescent="0.3">
      <c r="A57" s="7" t="s">
        <v>1017</v>
      </c>
      <c r="B57" s="7">
        <v>5</v>
      </c>
    </row>
    <row r="58" spans="1:2" x14ac:dyDescent="0.3">
      <c r="A58" s="7" t="s">
        <v>24</v>
      </c>
      <c r="B58" s="7">
        <v>5</v>
      </c>
    </row>
    <row r="59" spans="1:2" x14ac:dyDescent="0.3">
      <c r="A59" s="7" t="s">
        <v>1018</v>
      </c>
      <c r="B59" s="7">
        <v>3</v>
      </c>
    </row>
    <row r="60" spans="1:2" x14ac:dyDescent="0.3">
      <c r="A60" s="7" t="s">
        <v>1019</v>
      </c>
      <c r="B60" s="7"/>
    </row>
    <row r="61" spans="1:2" x14ac:dyDescent="0.3">
      <c r="A61" s="7" t="s">
        <v>25</v>
      </c>
      <c r="B61" s="7">
        <v>5</v>
      </c>
    </row>
    <row r="62" spans="1:2" x14ac:dyDescent="0.3">
      <c r="A62" s="7" t="s">
        <v>1020</v>
      </c>
      <c r="B62" s="7"/>
    </row>
    <row r="63" spans="1:2" x14ac:dyDescent="0.3">
      <c r="A63" s="7" t="s">
        <v>1021</v>
      </c>
      <c r="B63" s="7">
        <v>3</v>
      </c>
    </row>
    <row r="64" spans="1:2" x14ac:dyDescent="0.3">
      <c r="A64" s="7" t="s">
        <v>1022</v>
      </c>
      <c r="B64" s="7">
        <v>3</v>
      </c>
    </row>
    <row r="65" spans="1:2" x14ac:dyDescent="0.3">
      <c r="A65" s="7" t="s">
        <v>1023</v>
      </c>
      <c r="B65" s="7">
        <v>4</v>
      </c>
    </row>
    <row r="66" spans="1:2" x14ac:dyDescent="0.3">
      <c r="A66" s="7" t="s">
        <v>1024</v>
      </c>
      <c r="B66" s="7">
        <v>4</v>
      </c>
    </row>
    <row r="67" spans="1:2" x14ac:dyDescent="0.3">
      <c r="A67" s="9" t="s">
        <v>1025</v>
      </c>
      <c r="B67" s="252">
        <v>4</v>
      </c>
    </row>
    <row r="68" spans="1:2" x14ac:dyDescent="0.3">
      <c r="A68" s="7" t="s">
        <v>26</v>
      </c>
      <c r="B68" s="7">
        <v>5</v>
      </c>
    </row>
    <row r="69" spans="1:2" x14ac:dyDescent="0.3">
      <c r="A69" s="7" t="s">
        <v>1026</v>
      </c>
      <c r="B69" s="7">
        <v>5</v>
      </c>
    </row>
    <row r="70" spans="1:2" x14ac:dyDescent="0.3">
      <c r="A70" s="7" t="s">
        <v>27</v>
      </c>
      <c r="B70" s="7">
        <v>5</v>
      </c>
    </row>
    <row r="71" spans="1:2" x14ac:dyDescent="0.3">
      <c r="A71" s="7" t="s">
        <v>28</v>
      </c>
      <c r="B71" s="7">
        <v>3</v>
      </c>
    </row>
    <row r="72" spans="1:2" x14ac:dyDescent="0.3">
      <c r="A72" s="7" t="s">
        <v>1027</v>
      </c>
      <c r="B72" s="7">
        <v>5</v>
      </c>
    </row>
    <row r="73" spans="1:2" x14ac:dyDescent="0.3">
      <c r="A73" s="7" t="s">
        <v>29</v>
      </c>
      <c r="B73" s="7">
        <v>5</v>
      </c>
    </row>
    <row r="74" spans="1:2" x14ac:dyDescent="0.3">
      <c r="A74" s="7" t="s">
        <v>30</v>
      </c>
      <c r="B74" s="7">
        <v>4</v>
      </c>
    </row>
    <row r="75" spans="1:2" x14ac:dyDescent="0.3">
      <c r="A75" s="7" t="s">
        <v>1028</v>
      </c>
      <c r="B75" s="7">
        <v>5</v>
      </c>
    </row>
    <row r="76" spans="1:2" x14ac:dyDescent="0.3">
      <c r="A76" s="7" t="s">
        <v>1029</v>
      </c>
      <c r="B76" s="7">
        <v>5</v>
      </c>
    </row>
    <row r="77" spans="1:2" x14ac:dyDescent="0.3">
      <c r="A77" s="7" t="s">
        <v>1030</v>
      </c>
      <c r="B77" s="7">
        <v>5</v>
      </c>
    </row>
    <row r="78" spans="1:2" x14ac:dyDescent="0.3">
      <c r="A78" s="7" t="s">
        <v>1031</v>
      </c>
      <c r="B78" s="7">
        <v>5</v>
      </c>
    </row>
    <row r="79" spans="1:2" x14ac:dyDescent="0.3">
      <c r="A79" s="9"/>
      <c r="B79" s="252"/>
    </row>
    <row r="80" spans="1:2" x14ac:dyDescent="0.3">
      <c r="A80" s="9"/>
      <c r="B80" s="252"/>
    </row>
    <row r="81" spans="1:2" x14ac:dyDescent="0.3">
      <c r="A81" s="9"/>
      <c r="B81" s="252"/>
    </row>
    <row r="82" spans="1:2" x14ac:dyDescent="0.3">
      <c r="A82" s="7" t="s">
        <v>1032</v>
      </c>
      <c r="B82" s="7">
        <v>4</v>
      </c>
    </row>
    <row r="83" spans="1:2" x14ac:dyDescent="0.3">
      <c r="A83" s="7" t="s">
        <v>1033</v>
      </c>
      <c r="B83" s="7">
        <v>4</v>
      </c>
    </row>
    <row r="84" spans="1:2" x14ac:dyDescent="0.3">
      <c r="A84" s="7" t="s">
        <v>1034</v>
      </c>
      <c r="B84" s="7">
        <v>4</v>
      </c>
    </row>
    <row r="85" spans="1:2" x14ac:dyDescent="0.3">
      <c r="A85" s="7" t="s">
        <v>1035</v>
      </c>
      <c r="B85" s="7">
        <v>5</v>
      </c>
    </row>
    <row r="86" spans="1:2" x14ac:dyDescent="0.3">
      <c r="A86" s="7" t="s">
        <v>1036</v>
      </c>
      <c r="B86" s="7">
        <v>5</v>
      </c>
    </row>
    <row r="87" spans="1:2" x14ac:dyDescent="0.3">
      <c r="A87" s="7" t="s">
        <v>1037</v>
      </c>
      <c r="B87" s="7">
        <v>4</v>
      </c>
    </row>
    <row r="88" spans="1:2" x14ac:dyDescent="0.3">
      <c r="A88" s="9"/>
      <c r="B88" s="252"/>
    </row>
    <row r="89" spans="1:2" x14ac:dyDescent="0.3">
      <c r="A89" s="7" t="s">
        <v>1038</v>
      </c>
      <c r="B89" s="7">
        <v>5</v>
      </c>
    </row>
    <row r="90" spans="1:2" x14ac:dyDescent="0.3">
      <c r="A90" s="253">
        <v>82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Front page_info</vt:lpstr>
      <vt:lpstr>p.1_individuals_I</vt:lpstr>
      <vt:lpstr>p.2_income_H</vt:lpstr>
      <vt:lpstr>p.3_BQ15</vt:lpstr>
      <vt:lpstr>p.4_BQ16</vt:lpstr>
      <vt:lpstr>p.5_AQ3</vt:lpstr>
      <vt:lpstr>p.6_AQ2</vt:lpstr>
      <vt:lpstr>p.7_AQ10</vt:lpstr>
      <vt:lpstr>p.8_BQ19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2021-10-26T08:11:19Z</dcterms:modified>
</cp:coreProperties>
</file>