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ehold 1" sheetId="1" r:id="rId4"/>
    <sheet state="visible" name="Household 2" sheetId="2" r:id="rId5"/>
    <sheet state="visible" name="Household 3" sheetId="3" r:id="rId6"/>
    <sheet state="visible" name="Household 4" sheetId="4" r:id="rId7"/>
    <sheet state="visible" name="Pooling Households" sheetId="5" r:id="rId8"/>
    <sheet state="visible" name="Read Me" sheetId="6" r:id="rId9"/>
  </sheets>
  <definedNames/>
  <calcPr/>
</workbook>
</file>

<file path=xl/sharedStrings.xml><?xml version="1.0" encoding="utf-8"?>
<sst xmlns="http://schemas.openxmlformats.org/spreadsheetml/2006/main" count="205" uniqueCount="64">
  <si>
    <t>Household members</t>
  </si>
  <si>
    <t>Individual Risk Level</t>
  </si>
  <si>
    <t>Vaccinated</t>
  </si>
  <si>
    <t>% risk</t>
  </si>
  <si>
    <t>Location Risk Level</t>
  </si>
  <si>
    <t>Ascertainment Rate</t>
  </si>
  <si>
    <t>Per Capita Cases</t>
  </si>
  <si>
    <t>Location Prevalance</t>
  </si>
  <si>
    <t>Totals</t>
  </si>
  <si>
    <t>Level 1</t>
  </si>
  <si>
    <t>No</t>
  </si>
  <si>
    <t>Level 2</t>
  </si>
  <si>
    <t>Household-social risk Cj</t>
  </si>
  <si>
    <t>Level 3</t>
  </si>
  <si>
    <t>Location-based risk, Lj</t>
  </si>
  <si>
    <t>Total household-based location risk, Tij</t>
  </si>
  <si>
    <t>Levels</t>
  </si>
  <si>
    <t>Individual</t>
  </si>
  <si>
    <t>Location</t>
  </si>
  <si>
    <t>Risk level 1</t>
  </si>
  <si>
    <t>Quarantine with no contact except within the household.</t>
  </si>
  <si>
    <t>Strict stay at home, enough testing, contact tracing, quarantine of all contacts and suspected cases.</t>
  </si>
  <si>
    <t>No exposure</t>
  </si>
  <si>
    <t>Risk level 2</t>
  </si>
  <si>
    <t>Stay-at-home with essential contact only, remote workplace</t>
  </si>
  <si>
    <t>Stay-at-home with essential contact only, remote workplace/schools, essential businesses with strict social distancing and disinfecting measures</t>
  </si>
  <si>
    <t>Low exposure, low risk - 98% safety on contact, one contact/day</t>
  </si>
  <si>
    <t>Risk level 3</t>
  </si>
  <si>
    <t>Essential worker in an environment practicing strict social distancing measures or in shared housing practicing social distancing measures</t>
  </si>
  <si>
    <t>Business open but all practicing social distancing or predominately stay at home with a non-negligible percent of the population not social distancing</t>
  </si>
  <si>
    <t>High/consistent exposure, but of low risk - 98% safety on contact, 20 contacts/day</t>
  </si>
  <si>
    <t>Risk level 4</t>
  </si>
  <si>
    <t>Practicing intermittent social distancing</t>
  </si>
  <si>
    <t>Only partial practicing of social distancing</t>
  </si>
  <si>
    <t>Low - medium exposure, but of high risk - 50% safety on contact, 2 contacts/day</t>
  </si>
  <si>
    <t>Risk level 5</t>
  </si>
  <si>
    <t>Essential worker in an environment practicing no social distancing measures or not practicing social distancing</t>
  </si>
  <si>
    <t>Business as usual - Not practicing social distancing and no testing/quarantining</t>
  </si>
  <si>
    <t>Consistent exposure, high risk - 50% safety on contact, 20 contacts/day</t>
  </si>
  <si>
    <t>Level 4</t>
  </si>
  <si>
    <t>Individual Risk Level, Cij</t>
  </si>
  <si>
    <t>Households</t>
  </si>
  <si>
    <t>T_h household risk</t>
  </si>
  <si>
    <t>Include in limited pool?</t>
  </si>
  <si>
    <t>Value</t>
  </si>
  <si>
    <t>Risk multiplier of full pool</t>
  </si>
  <si>
    <t>Risk multiplier of limited pool</t>
  </si>
  <si>
    <t>Yes</t>
  </si>
  <si>
    <t>Full pool risk</t>
  </si>
  <si>
    <t>Limited pool risk</t>
  </si>
  <si>
    <t>Relative risk reduction of limiting pool</t>
  </si>
  <si>
    <t>Author Dr. Carrie Diaz Eaton, Bates College - Use with attribution</t>
  </si>
  <si>
    <t>This Excel file includes a 4 sheets for each household example in the paper as well as a pooling household calculator</t>
  </si>
  <si>
    <t>To add more households, go to the triangle by the household sheet name &gt; duplicate.</t>
  </si>
  <si>
    <t>Prevalance is caculated as per capita active cases * (1/ascertainment rate). Make sure to consistently define your location - either as town, zip code or county</t>
  </si>
  <si>
    <t>Number of active cases in location</t>
  </si>
  <si>
    <t>Number of people in location</t>
  </si>
  <si>
    <t>Reported per Capita Cases</t>
  </si>
  <si>
    <t>The default ascertainment rate used is 0.5, but can be edited. An ascertainment rate of 1 is an ideal system. In early 2020, France and Spain had an ascertainent rate of about 0.10.</t>
  </si>
  <si>
    <t xml:space="preserve">Some towns already give per capita rates.  However, these are usually total cases, not active cases. One assumption you could make is that half the cases have recovered. </t>
  </si>
  <si>
    <t>Cases per 100K</t>
  </si>
  <si>
    <t>out of</t>
  </si>
  <si>
    <t>% active</t>
  </si>
  <si>
    <t>Prevalance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</si>
</sst>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"/>
    <numFmt numFmtId="165" formatCode="0.0000000"/>
  </numFmts>
  <fonts count="11">
    <font>
      <sz val="10.0"/>
      <color rgb="FF000000"/>
      <name val="Arial"/>
    </font>
    <font>
      <b/>
      <sz val="12.0"/>
      <color theme="1"/>
      <name val="Arial"/>
    </font>
    <font>
      <b/>
      <sz val="12.0"/>
    </font>
    <font>
      <b/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sz val="12.0"/>
    </font>
    <font/>
    <font>
      <color theme="1"/>
      <name val="Arial"/>
    </font>
    <font>
      <b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2" fillId="0" fontId="4" numFmtId="0" xfId="0" applyAlignment="1" applyBorder="1" applyFont="1">
      <alignment readingOrder="0"/>
    </xf>
    <xf borderId="3" fillId="0" fontId="4" numFmtId="0" xfId="0" applyBorder="1" applyFont="1"/>
    <xf borderId="3" fillId="0" fontId="4" numFmtId="0" xfId="0" applyAlignment="1" applyBorder="1" applyFont="1">
      <alignment readingOrder="0"/>
    </xf>
    <xf borderId="0" fillId="2" fontId="5" numFmtId="164" xfId="0" applyAlignment="1" applyFill="1" applyFont="1" applyNumberFormat="1">
      <alignment readingOrder="0"/>
    </xf>
    <xf borderId="2" fillId="0" fontId="4" numFmtId="164" xfId="0" applyBorder="1" applyFont="1" applyNumberFormat="1"/>
    <xf borderId="1" fillId="0" fontId="6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4" numFmtId="0" xfId="0" applyFont="1"/>
    <xf borderId="8" fillId="0" fontId="7" numFmtId="0" xfId="0" applyBorder="1" applyFont="1"/>
    <xf borderId="8" fillId="0" fontId="6" numFmtId="0" xfId="0" applyAlignment="1" applyBorder="1" applyFont="1">
      <alignment readingOrder="0"/>
    </xf>
    <xf borderId="4" fillId="0" fontId="4" numFmtId="0" xfId="0" applyBorder="1" applyFont="1"/>
    <xf borderId="8" fillId="0" fontId="4" numFmtId="165" xfId="0" applyBorder="1" applyFont="1" applyNumberForma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6" numFmtId="0" xfId="0" applyFont="1"/>
    <xf borderId="0" fillId="0" fontId="6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readingOrder="0" shrinkToFit="0" wrapText="1"/>
    </xf>
    <xf borderId="6" fillId="0" fontId="7" numFmtId="0" xfId="0" applyBorder="1" applyFont="1"/>
    <xf borderId="11" fillId="0" fontId="4" numFmtId="10" xfId="0" applyAlignment="1" applyBorder="1" applyFont="1" applyNumberFormat="1">
      <alignment readingOrder="0"/>
    </xf>
    <xf borderId="11" fillId="0" fontId="5" numFmtId="0" xfId="0" applyAlignment="1" applyBorder="1" applyFont="1">
      <alignment readingOrder="0" shrinkToFit="0" wrapText="1"/>
    </xf>
    <xf borderId="11" fillId="0" fontId="7" numFmtId="0" xfId="0" applyBorder="1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wrapText="1"/>
    </xf>
    <xf borderId="0" fillId="0" fontId="4" numFmtId="10" xfId="0" applyAlignment="1" applyFont="1" applyNumberFormat="1">
      <alignment readingOrder="0"/>
    </xf>
    <xf borderId="6" fillId="0" fontId="4" numFmtId="0" xfId="0" applyAlignment="1" applyBorder="1" applyFont="1">
      <alignment readingOrder="0"/>
    </xf>
    <xf borderId="6" fillId="0" fontId="4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wrapText="1"/>
    </xf>
    <xf borderId="8" fillId="0" fontId="8" numFmtId="0" xfId="0" applyBorder="1" applyFont="1"/>
    <xf borderId="0" fillId="0" fontId="9" numFmtId="0" xfId="0" applyAlignment="1" applyFont="1">
      <alignment shrinkToFit="0" wrapText="1"/>
    </xf>
    <xf borderId="1" fillId="0" fontId="4" numFmtId="165" xfId="0" applyAlignment="1" applyBorder="1" applyFont="1" applyNumberFormat="1">
      <alignment readingOrder="0"/>
    </xf>
    <xf borderId="1" fillId="0" fontId="4" numFmtId="164" xfId="0" applyBorder="1" applyFont="1" applyNumberFormat="1"/>
    <xf borderId="1" fillId="2" fontId="10" numFmtId="2" xfId="0" applyAlignment="1" applyBorder="1" applyFont="1" applyNumberFormat="1">
      <alignment readingOrder="0"/>
    </xf>
    <xf borderId="1" fillId="0" fontId="4" numFmtId="2" xfId="0" applyAlignment="1" applyBorder="1" applyFont="1" applyNumberFormat="1">
      <alignment readingOrder="0"/>
    </xf>
    <xf borderId="1" fillId="0" fontId="4" numFmtId="165" xfId="0" applyBorder="1" applyFont="1" applyNumberFormat="1"/>
    <xf borderId="0" fillId="2" fontId="5" numFmtId="165" xfId="0" applyFont="1" applyNumberFormat="1"/>
    <xf borderId="1" fillId="0" fontId="8" numFmtId="0" xfId="0" applyBorder="1" applyFont="1"/>
    <xf borderId="1" fillId="2" fontId="5" numFmtId="165" xfId="0" applyBorder="1" applyFont="1" applyNumberFormat="1"/>
    <xf borderId="1" fillId="0" fontId="4" numFmtId="10" xfId="0" applyBorder="1" applyFont="1" applyNumberForma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8" numFmtId="0" xfId="0" applyFont="1"/>
  </cellXfs>
  <cellStyles count="1">
    <cellStyle xfId="0" name="Normal" builtinId="0"/>
  </cellStyles>
  <dxfs count="6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  <dxf>
      <font>
        <color rgb="FF000000"/>
      </font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71"/>
    <col customWidth="1" min="2" max="2" width="17.29"/>
    <col customWidth="1" min="3" max="3" width="13.71"/>
    <col customWidth="1" min="4" max="4" width="10.71"/>
    <col customWidth="1" min="5" max="5" width="16.86"/>
    <col customWidth="1" min="6" max="6" width="10.43"/>
    <col customWidth="1" min="7" max="7" width="18.14"/>
    <col customWidth="1" min="8" max="8" width="15.0"/>
    <col customWidth="1" min="9" max="9" width="15.29"/>
    <col customWidth="1" min="10" max="10" width="40.43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 t="s">
        <v>7</v>
      </c>
      <c r="J1" s="2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8.0" customHeight="1">
      <c r="A2" s="4">
        <v>1.0</v>
      </c>
      <c r="B2" s="4" t="s">
        <v>9</v>
      </c>
      <c r="C2" s="4" t="s">
        <v>10</v>
      </c>
      <c r="D2" s="5">
        <f t="shared" ref="D2:D9" si="1">if(B2 = "Level 5", 1, if(B2 = "Level 2", 0.02, if(B2 = "Level 3", 0.33, if(B2 = "Level 4", 0.75, 0)))) * if(C2 = "Yes", 0.05, 1)</f>
        <v>0</v>
      </c>
      <c r="E2" s="6" t="s">
        <v>11</v>
      </c>
      <c r="F2" s="7">
        <f>if(E2 = "Level 5", 1, if(E2 = "Level 2", 0.02, if(E2 = "Level 3", 0.33, if(E2 = "Level 4", 0.75, 0))))</f>
        <v>0.02</v>
      </c>
      <c r="G2" s="8">
        <v>0.5</v>
      </c>
      <c r="H2" s="9">
        <f>823/295003</f>
        <v>0.002789802138</v>
      </c>
      <c r="I2" s="10">
        <f>H2*(1/G2)</f>
        <v>0.005579604275</v>
      </c>
      <c r="J2" s="11" t="s">
        <v>12</v>
      </c>
    </row>
    <row r="3" ht="18.0" customHeight="1">
      <c r="A3" s="4">
        <v>2.0</v>
      </c>
      <c r="B3" s="12" t="s">
        <v>9</v>
      </c>
      <c r="C3" s="4" t="s">
        <v>10</v>
      </c>
      <c r="D3" s="5">
        <f t="shared" si="1"/>
        <v>0</v>
      </c>
      <c r="E3" s="13"/>
      <c r="F3" s="14"/>
      <c r="G3" s="14"/>
      <c r="H3" s="14"/>
      <c r="I3" s="15"/>
      <c r="J3" s="16">
        <f>1-(1-D2)*(1-D3)*(1-D4)*(1-D5)*(1-D6)*(1-D7)*(1-D8)*(1-D9)</f>
        <v>0.33</v>
      </c>
    </row>
    <row r="4" ht="18.0" customHeight="1">
      <c r="A4" s="4">
        <v>3.0</v>
      </c>
      <c r="B4" s="12" t="s">
        <v>9</v>
      </c>
      <c r="C4" s="4" t="s">
        <v>10</v>
      </c>
      <c r="D4" s="5">
        <f t="shared" si="1"/>
        <v>0</v>
      </c>
      <c r="E4" s="17"/>
      <c r="F4" s="18"/>
      <c r="G4" s="18"/>
      <c r="H4" s="18"/>
      <c r="I4" s="7"/>
      <c r="J4" s="19"/>
    </row>
    <row r="5" ht="18.0" customHeight="1">
      <c r="A5" s="4">
        <v>4.0</v>
      </c>
      <c r="B5" s="12" t="s">
        <v>13</v>
      </c>
      <c r="C5" s="4" t="s">
        <v>10</v>
      </c>
      <c r="D5" s="5">
        <f t="shared" si="1"/>
        <v>0.33</v>
      </c>
      <c r="E5" s="17"/>
      <c r="F5" s="18"/>
      <c r="G5" s="18"/>
      <c r="H5" s="18"/>
      <c r="I5" s="7"/>
      <c r="J5" s="20" t="s">
        <v>14</v>
      </c>
    </row>
    <row r="6" ht="18.0" customHeight="1">
      <c r="A6" s="5"/>
      <c r="B6" s="21"/>
      <c r="C6" s="4"/>
      <c r="D6" s="5">
        <f t="shared" si="1"/>
        <v>0</v>
      </c>
      <c r="E6" s="17"/>
      <c r="F6" s="18"/>
      <c r="G6" s="18"/>
      <c r="H6" s="18"/>
      <c r="I6" s="7"/>
      <c r="J6" s="22">
        <f>F2*I2</f>
        <v>0.0001115920855</v>
      </c>
    </row>
    <row r="7" ht="18.0" customHeight="1">
      <c r="A7" s="5"/>
      <c r="B7" s="21"/>
      <c r="C7" s="4"/>
      <c r="D7" s="5">
        <f t="shared" si="1"/>
        <v>0</v>
      </c>
      <c r="E7" s="17"/>
      <c r="F7" s="18"/>
      <c r="G7" s="18"/>
      <c r="H7" s="18"/>
      <c r="I7" s="7"/>
      <c r="J7" s="19"/>
    </row>
    <row r="8" ht="18.0" customHeight="1">
      <c r="A8" s="5"/>
      <c r="B8" s="21"/>
      <c r="C8" s="4"/>
      <c r="D8" s="5">
        <f t="shared" si="1"/>
        <v>0</v>
      </c>
      <c r="E8" s="17"/>
      <c r="F8" s="18"/>
      <c r="G8" s="18"/>
      <c r="H8" s="18"/>
      <c r="I8" s="7"/>
      <c r="J8" s="20" t="s">
        <v>15</v>
      </c>
    </row>
    <row r="9" ht="18.0" customHeight="1">
      <c r="A9" s="5"/>
      <c r="B9" s="21"/>
      <c r="C9" s="4"/>
      <c r="D9" s="5">
        <f t="shared" si="1"/>
        <v>0</v>
      </c>
      <c r="E9" s="23"/>
      <c r="F9" s="24"/>
      <c r="G9" s="24"/>
      <c r="H9" s="24"/>
      <c r="I9" s="25"/>
      <c r="J9" s="22">
        <f>J3*J6</f>
        <v>0.00003682538822</v>
      </c>
    </row>
    <row r="10" ht="18.0" customHeight="1">
      <c r="A10" s="18"/>
      <c r="B10" s="18"/>
      <c r="C10" s="18"/>
      <c r="D10" s="18"/>
      <c r="E10" s="18"/>
      <c r="F10" s="18"/>
      <c r="G10" s="18"/>
      <c r="H10" s="18"/>
      <c r="I10" s="26"/>
      <c r="J10" s="27"/>
    </row>
    <row r="11" ht="18.0" customHeight="1">
      <c r="A11" s="28" t="s">
        <v>16</v>
      </c>
      <c r="B11" s="28" t="s">
        <v>17</v>
      </c>
      <c r="C11" s="28"/>
      <c r="D11" s="28"/>
      <c r="E11" s="29"/>
      <c r="F11" s="29"/>
      <c r="G11" s="29"/>
      <c r="H11" s="29"/>
      <c r="I11" s="28" t="s">
        <v>18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>
      <c r="A12" s="30" t="s">
        <v>19</v>
      </c>
      <c r="B12" s="31" t="s">
        <v>20</v>
      </c>
      <c r="C12" s="32"/>
      <c r="D12" s="32"/>
      <c r="E12" s="32"/>
      <c r="F12" s="31" t="s">
        <v>21</v>
      </c>
      <c r="G12" s="32"/>
      <c r="H12" s="32"/>
      <c r="I12" s="32"/>
      <c r="J12" s="3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>
      <c r="A13" s="33">
        <v>0.0</v>
      </c>
      <c r="B13" s="34" t="s">
        <v>22</v>
      </c>
      <c r="C13" s="35"/>
      <c r="D13" s="35"/>
      <c r="E13" s="35"/>
      <c r="F13" s="35"/>
      <c r="G13" s="35"/>
      <c r="H13" s="35"/>
      <c r="I13" s="35"/>
      <c r="J13" s="3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>
      <c r="A14" s="36" t="s">
        <v>23</v>
      </c>
      <c r="B14" s="37" t="s">
        <v>24</v>
      </c>
      <c r="F14" s="37" t="s">
        <v>25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>
      <c r="A15" s="38">
        <v>0.02</v>
      </c>
      <c r="B15" s="37" t="s">
        <v>26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>
      <c r="A16" s="39" t="s">
        <v>27</v>
      </c>
      <c r="B16" s="31" t="s">
        <v>28</v>
      </c>
      <c r="C16" s="32"/>
      <c r="D16" s="32"/>
      <c r="E16" s="32"/>
      <c r="F16" s="40" t="s">
        <v>29</v>
      </c>
      <c r="G16" s="32"/>
      <c r="H16" s="32"/>
      <c r="I16" s="32"/>
      <c r="J16" s="3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>
      <c r="A17" s="33">
        <v>0.33</v>
      </c>
      <c r="B17" s="34" t="s">
        <v>30</v>
      </c>
      <c r="C17" s="35"/>
      <c r="D17" s="35"/>
      <c r="E17" s="35"/>
      <c r="F17" s="35"/>
      <c r="G17" s="35"/>
      <c r="H17" s="35"/>
      <c r="I17" s="35"/>
      <c r="J17" s="3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>
      <c r="A18" s="36" t="s">
        <v>31</v>
      </c>
      <c r="B18" s="37" t="s">
        <v>32</v>
      </c>
      <c r="F18" s="37" t="s">
        <v>33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>
      <c r="A19" s="38">
        <v>0.75</v>
      </c>
      <c r="B19" s="37" t="s">
        <v>34</v>
      </c>
      <c r="F19" s="35"/>
      <c r="G19" s="35"/>
      <c r="H19" s="35"/>
      <c r="I19" s="35"/>
      <c r="J19" s="3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>
      <c r="A20" s="39" t="s">
        <v>35</v>
      </c>
      <c r="B20" s="31" t="s">
        <v>36</v>
      </c>
      <c r="C20" s="32"/>
      <c r="D20" s="32"/>
      <c r="E20" s="32"/>
      <c r="F20" s="37" t="s">
        <v>37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>
      <c r="A21" s="33">
        <v>1.0</v>
      </c>
      <c r="B21" s="34" t="s">
        <v>38</v>
      </c>
      <c r="C21" s="35"/>
      <c r="D21" s="35"/>
      <c r="E21" s="35"/>
      <c r="F21" s="35"/>
      <c r="G21" s="35"/>
      <c r="H21" s="35"/>
      <c r="I21" s="35"/>
      <c r="J21" s="3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>
      <c r="A22" s="18"/>
      <c r="B22" s="41"/>
      <c r="C22" s="41"/>
      <c r="D22" s="41"/>
      <c r="E22" s="41"/>
      <c r="F22" s="41"/>
      <c r="G22" s="41"/>
      <c r="H22" s="41"/>
      <c r="I22" s="41"/>
      <c r="J22" s="4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</sheetData>
  <mergeCells count="15">
    <mergeCell ref="B16:E16"/>
    <mergeCell ref="B17:E17"/>
    <mergeCell ref="B18:E18"/>
    <mergeCell ref="B20:E20"/>
    <mergeCell ref="F18:J19"/>
    <mergeCell ref="B19:E19"/>
    <mergeCell ref="F20:J21"/>
    <mergeCell ref="B21:E21"/>
    <mergeCell ref="B12:E12"/>
    <mergeCell ref="F12:J13"/>
    <mergeCell ref="B13:E13"/>
    <mergeCell ref="B14:E14"/>
    <mergeCell ref="F14:J15"/>
    <mergeCell ref="B15:E15"/>
    <mergeCell ref="F16:J17"/>
  </mergeCells>
  <conditionalFormatting sqref="B2:C9 E2">
    <cfRule type="containsText" dxfId="0" priority="1" operator="containsText" text="Level 1">
      <formula>NOT(ISERROR(SEARCH(("Level 1"),(B2))))</formula>
    </cfRule>
  </conditionalFormatting>
  <conditionalFormatting sqref="B2:C9 E2">
    <cfRule type="containsText" dxfId="1" priority="2" operator="containsText" text="Level 2">
      <formula>NOT(ISERROR(SEARCH(("Level 2"),(B2))))</formula>
    </cfRule>
  </conditionalFormatting>
  <conditionalFormatting sqref="B2:C9 E2">
    <cfRule type="containsText" dxfId="2" priority="3" operator="containsText" text="Level 3">
      <formula>NOT(ISERROR(SEARCH(("Level 3"),(B2))))</formula>
    </cfRule>
  </conditionalFormatting>
  <conditionalFormatting sqref="B2:C9 E2">
    <cfRule type="containsText" dxfId="3" priority="4" operator="containsText" text="Level 4">
      <formula>NOT(ISERROR(SEARCH(("Level 4"),(B2))))</formula>
    </cfRule>
  </conditionalFormatting>
  <conditionalFormatting sqref="B2:C9 E2">
    <cfRule type="containsText" dxfId="4" priority="5" operator="containsText" text="Level 5">
      <formula>NOT(ISERROR(SEARCH(("Level 5"),(B2))))</formula>
    </cfRule>
  </conditionalFormatting>
  <dataValidations>
    <dataValidation type="list" allowBlank="1" sqref="E2 B2:B9">
      <formula1>"Level 1,Level 2,Level 3,Level 4,Level 5"</formula1>
    </dataValidation>
    <dataValidation type="list" allowBlank="1" sqref="C2:C9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71"/>
    <col customWidth="1" min="2" max="2" width="17.43"/>
    <col customWidth="1" min="3" max="3" width="14.71"/>
    <col customWidth="1" min="4" max="4" width="11.71"/>
    <col customWidth="1" min="5" max="5" width="16.57"/>
    <col customWidth="1" min="6" max="6" width="10.43"/>
    <col customWidth="1" min="7" max="7" width="19.0"/>
    <col customWidth="1" min="8" max="8" width="14.57"/>
    <col customWidth="1" min="9" max="9" width="14.29"/>
    <col customWidth="1" min="10" max="10" width="41.29"/>
  </cols>
  <sheetData>
    <row r="1" ht="29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 t="s">
        <v>7</v>
      </c>
      <c r="J1" s="2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8.0" customHeight="1">
      <c r="A2" s="4">
        <v>1.0</v>
      </c>
      <c r="B2" s="4" t="s">
        <v>9</v>
      </c>
      <c r="C2" s="4" t="s">
        <v>10</v>
      </c>
      <c r="D2" s="5">
        <f t="shared" ref="D2:D9" si="1">if(B2 = "Level 5", 1, if(B2 = "Level 2", 0.02, if(B2 = "Level 3", 0.33, if(B2 = "Level 4", 0.75, 0)))) * if(C2 = "Yes", 0.05, 1)</f>
        <v>0</v>
      </c>
      <c r="E2" s="6" t="s">
        <v>39</v>
      </c>
      <c r="F2" s="7">
        <f>if(E2 = "Level 5", 1, if(E2 = "Level 2", 0.02, if(E2 = "Level 3", 0.33, if(E2 = "Level 4", 0.75, 0))))</f>
        <v>0.75</v>
      </c>
      <c r="G2" s="8">
        <v>0.5</v>
      </c>
      <c r="H2" s="9">
        <f>10/54811</f>
        <v>0.0001824451296</v>
      </c>
      <c r="I2" s="10">
        <f>H2*(1/G2)</f>
        <v>0.0003648902593</v>
      </c>
      <c r="J2" s="11" t="s">
        <v>12</v>
      </c>
    </row>
    <row r="3" ht="18.0" customHeight="1">
      <c r="A3" s="4">
        <v>2.0</v>
      </c>
      <c r="B3" s="12" t="s">
        <v>9</v>
      </c>
      <c r="C3" s="4" t="s">
        <v>10</v>
      </c>
      <c r="D3" s="5">
        <f t="shared" si="1"/>
        <v>0</v>
      </c>
      <c r="E3" s="13"/>
      <c r="F3" s="14"/>
      <c r="G3" s="14"/>
      <c r="H3" s="14"/>
      <c r="I3" s="15"/>
      <c r="J3" s="16">
        <f>1-(1-D2)*(1-D3)*(1-D4)*(1-D5)*(1-D6)*(1-D7)*(1-D8)*(1-D9)</f>
        <v>0.3434</v>
      </c>
    </row>
    <row r="4" ht="18.0" customHeight="1">
      <c r="A4" s="4">
        <v>3.0</v>
      </c>
      <c r="B4" s="12" t="s">
        <v>11</v>
      </c>
      <c r="C4" s="4" t="s">
        <v>10</v>
      </c>
      <c r="D4" s="5">
        <f t="shared" si="1"/>
        <v>0.02</v>
      </c>
      <c r="E4" s="17"/>
      <c r="F4" s="18"/>
      <c r="G4" s="18"/>
      <c r="H4" s="18"/>
      <c r="I4" s="7"/>
      <c r="J4" s="19"/>
    </row>
    <row r="5" ht="18.0" customHeight="1">
      <c r="A5" s="4">
        <v>4.0</v>
      </c>
      <c r="B5" s="12" t="s">
        <v>13</v>
      </c>
      <c r="C5" s="4" t="s">
        <v>10</v>
      </c>
      <c r="D5" s="5">
        <f t="shared" si="1"/>
        <v>0.33</v>
      </c>
      <c r="E5" s="17"/>
      <c r="F5" s="18"/>
      <c r="G5" s="18"/>
      <c r="H5" s="18"/>
      <c r="I5" s="7"/>
      <c r="J5" s="20" t="s">
        <v>14</v>
      </c>
    </row>
    <row r="6" ht="18.0" customHeight="1">
      <c r="A6" s="5"/>
      <c r="B6" s="21"/>
      <c r="C6" s="4"/>
      <c r="D6" s="5">
        <f t="shared" si="1"/>
        <v>0</v>
      </c>
      <c r="E6" s="17"/>
      <c r="F6" s="18"/>
      <c r="G6" s="18"/>
      <c r="H6" s="18"/>
      <c r="I6" s="7"/>
      <c r="J6" s="22">
        <f>F2*I2</f>
        <v>0.0002736676944</v>
      </c>
    </row>
    <row r="7" ht="18.0" customHeight="1">
      <c r="A7" s="5"/>
      <c r="B7" s="21"/>
      <c r="C7" s="4"/>
      <c r="D7" s="5">
        <f t="shared" si="1"/>
        <v>0</v>
      </c>
      <c r="E7" s="17"/>
      <c r="F7" s="18"/>
      <c r="G7" s="18"/>
      <c r="H7" s="18"/>
      <c r="I7" s="7"/>
      <c r="J7" s="19"/>
    </row>
    <row r="8" ht="18.0" customHeight="1">
      <c r="A8" s="5"/>
      <c r="B8" s="21"/>
      <c r="C8" s="4"/>
      <c r="D8" s="5">
        <f t="shared" si="1"/>
        <v>0</v>
      </c>
      <c r="E8" s="17"/>
      <c r="F8" s="18"/>
      <c r="G8" s="18"/>
      <c r="H8" s="18"/>
      <c r="I8" s="7"/>
      <c r="J8" s="20" t="s">
        <v>15</v>
      </c>
    </row>
    <row r="9" ht="18.0" customHeight="1">
      <c r="A9" s="5"/>
      <c r="B9" s="21"/>
      <c r="C9" s="4"/>
      <c r="D9" s="5">
        <f t="shared" si="1"/>
        <v>0</v>
      </c>
      <c r="E9" s="23"/>
      <c r="F9" s="24"/>
      <c r="G9" s="24"/>
      <c r="H9" s="24"/>
      <c r="I9" s="25"/>
      <c r="J9" s="22">
        <f>J3*J6</f>
        <v>0.00009397748627</v>
      </c>
    </row>
    <row r="10" ht="18.0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ht="18.0" customHeight="1">
      <c r="A11" s="28" t="s">
        <v>16</v>
      </c>
      <c r="B11" s="28" t="s">
        <v>17</v>
      </c>
      <c r="C11" s="28"/>
      <c r="D11" s="28"/>
      <c r="E11" s="29"/>
      <c r="F11" s="29"/>
      <c r="G11" s="29"/>
      <c r="H11" s="29"/>
      <c r="I11" s="28" t="s">
        <v>18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>
      <c r="A12" s="30" t="s">
        <v>19</v>
      </c>
      <c r="B12" s="31" t="s">
        <v>20</v>
      </c>
      <c r="C12" s="32"/>
      <c r="D12" s="32"/>
      <c r="E12" s="32"/>
      <c r="F12" s="31" t="s">
        <v>21</v>
      </c>
      <c r="G12" s="32"/>
      <c r="H12" s="32"/>
      <c r="I12" s="32"/>
      <c r="J12" s="3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>
      <c r="A13" s="33">
        <v>0.0</v>
      </c>
      <c r="B13" s="34" t="s">
        <v>22</v>
      </c>
      <c r="C13" s="35"/>
      <c r="D13" s="35"/>
      <c r="E13" s="35"/>
      <c r="F13" s="35"/>
      <c r="G13" s="35"/>
      <c r="H13" s="35"/>
      <c r="I13" s="35"/>
      <c r="J13" s="3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>
      <c r="A14" s="36" t="s">
        <v>23</v>
      </c>
      <c r="B14" s="37" t="s">
        <v>24</v>
      </c>
      <c r="F14" s="37" t="s">
        <v>25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>
      <c r="A15" s="38">
        <v>0.02</v>
      </c>
      <c r="B15" s="37" t="s">
        <v>26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>
      <c r="A16" s="39" t="s">
        <v>27</v>
      </c>
      <c r="B16" s="31" t="s">
        <v>28</v>
      </c>
      <c r="C16" s="32"/>
      <c r="D16" s="32"/>
      <c r="E16" s="32"/>
      <c r="F16" s="40" t="s">
        <v>29</v>
      </c>
      <c r="G16" s="32"/>
      <c r="H16" s="32"/>
      <c r="I16" s="32"/>
      <c r="J16" s="3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>
      <c r="A17" s="33">
        <v>0.33</v>
      </c>
      <c r="B17" s="34" t="s">
        <v>30</v>
      </c>
      <c r="C17" s="35"/>
      <c r="D17" s="35"/>
      <c r="E17" s="35"/>
      <c r="F17" s="35"/>
      <c r="G17" s="35"/>
      <c r="H17" s="35"/>
      <c r="I17" s="35"/>
      <c r="J17" s="3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>
      <c r="A18" s="36" t="s">
        <v>31</v>
      </c>
      <c r="B18" s="37" t="s">
        <v>32</v>
      </c>
      <c r="F18" s="37" t="s">
        <v>33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>
      <c r="A19" s="38">
        <v>0.75</v>
      </c>
      <c r="B19" s="37" t="s">
        <v>34</v>
      </c>
      <c r="F19" s="35"/>
      <c r="G19" s="35"/>
      <c r="H19" s="35"/>
      <c r="I19" s="35"/>
      <c r="J19" s="3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>
      <c r="A20" s="39" t="s">
        <v>35</v>
      </c>
      <c r="B20" s="31" t="s">
        <v>36</v>
      </c>
      <c r="C20" s="32"/>
      <c r="D20" s="32"/>
      <c r="E20" s="32"/>
      <c r="F20" s="37" t="s">
        <v>37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>
      <c r="A21" s="33">
        <v>1.0</v>
      </c>
      <c r="B21" s="34" t="s">
        <v>38</v>
      </c>
      <c r="C21" s="35"/>
      <c r="D21" s="35"/>
      <c r="E21" s="35"/>
      <c r="F21" s="35"/>
      <c r="G21" s="35"/>
      <c r="H21" s="35"/>
      <c r="I21" s="35"/>
      <c r="J21" s="3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>
      <c r="A22" s="18"/>
      <c r="B22" s="41"/>
      <c r="C22" s="41"/>
      <c r="D22" s="41"/>
      <c r="E22" s="41"/>
      <c r="F22" s="41"/>
      <c r="G22" s="41"/>
      <c r="H22" s="41"/>
      <c r="I22" s="41"/>
      <c r="J22" s="4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</sheetData>
  <mergeCells count="15">
    <mergeCell ref="B16:E16"/>
    <mergeCell ref="B17:E17"/>
    <mergeCell ref="B18:E18"/>
    <mergeCell ref="B20:E20"/>
    <mergeCell ref="F18:J19"/>
    <mergeCell ref="B19:E19"/>
    <mergeCell ref="F20:J21"/>
    <mergeCell ref="B21:E21"/>
    <mergeCell ref="B12:E12"/>
    <mergeCell ref="F12:J13"/>
    <mergeCell ref="B13:E13"/>
    <mergeCell ref="B14:E14"/>
    <mergeCell ref="F14:J15"/>
    <mergeCell ref="B15:E15"/>
    <mergeCell ref="F16:J17"/>
  </mergeCells>
  <conditionalFormatting sqref="B2:C9 E2">
    <cfRule type="containsText" dxfId="0" priority="1" operator="containsText" text="Level 1">
      <formula>NOT(ISERROR(SEARCH(("Level 1"),(B2))))</formula>
    </cfRule>
  </conditionalFormatting>
  <conditionalFormatting sqref="B2:C9 E2">
    <cfRule type="containsText" dxfId="1" priority="2" operator="containsText" text="Level 2">
      <formula>NOT(ISERROR(SEARCH(("Level 2"),(B2))))</formula>
    </cfRule>
  </conditionalFormatting>
  <conditionalFormatting sqref="B2:C9 E2">
    <cfRule type="containsText" dxfId="2" priority="3" operator="containsText" text="Level 3">
      <formula>NOT(ISERROR(SEARCH(("Level 3"),(B2))))</formula>
    </cfRule>
  </conditionalFormatting>
  <conditionalFormatting sqref="B2:C9 E2">
    <cfRule type="containsText" dxfId="3" priority="4" operator="containsText" text="Level 4">
      <formula>NOT(ISERROR(SEARCH(("Level 4"),(B2))))</formula>
    </cfRule>
  </conditionalFormatting>
  <conditionalFormatting sqref="B2:C9 E2">
    <cfRule type="containsText" dxfId="4" priority="5" operator="containsText" text="Level 5">
      <formula>NOT(ISERROR(SEARCH(("Level 5"),(B2))))</formula>
    </cfRule>
  </conditionalFormatting>
  <dataValidations>
    <dataValidation type="list" allowBlank="1" sqref="E2 B2:B9">
      <formula1>"Level 1,Level 2,Level 3,Level 4,Level 5"</formula1>
    </dataValidation>
    <dataValidation type="list" allowBlank="1" sqref="C2:C9">
      <formula1>"Yes,No"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71"/>
    <col customWidth="1" min="2" max="2" width="17.43"/>
    <col customWidth="1" min="3" max="3" width="14.71"/>
    <col customWidth="1" min="4" max="4" width="11.71"/>
    <col customWidth="1" min="5" max="5" width="16.57"/>
    <col customWidth="1" min="6" max="6" width="11.29"/>
    <col customWidth="1" min="7" max="7" width="19.0"/>
    <col customWidth="1" min="8" max="9" width="14.57"/>
    <col customWidth="1" min="10" max="10" width="40.71"/>
  </cols>
  <sheetData>
    <row r="1" ht="29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8.0" customHeight="1">
      <c r="A2" s="4">
        <v>1.0</v>
      </c>
      <c r="B2" s="4" t="s">
        <v>9</v>
      </c>
      <c r="C2" s="4" t="s">
        <v>10</v>
      </c>
      <c r="D2" s="5">
        <f t="shared" ref="D2:D9" si="1">if(B2 = "Level 5", 1, if(B2 = "Level 2", 0.02, if(B2 = "Level 3", 0.33, if(B2 = "Level 4", 0.75, 0)))) * if(C2 = "Yes", 0.05, 1)</f>
        <v>0</v>
      </c>
      <c r="E2" s="6" t="s">
        <v>39</v>
      </c>
      <c r="F2" s="7">
        <f>if(E2 = "Level 5", 1, if(E2 = "Level 2", 0.02, if(E2 = "Level 3", 0.33, if(E2 = "Level 4", 0.75, 0))))</f>
        <v>0.75</v>
      </c>
      <c r="G2" s="8">
        <v>0.5</v>
      </c>
      <c r="H2" s="9">
        <f>10/54811</f>
        <v>0.0001824451296</v>
      </c>
      <c r="I2" s="10">
        <f>H2*(1/G2)</f>
        <v>0.0003648902593</v>
      </c>
      <c r="J2" s="11" t="s">
        <v>12</v>
      </c>
    </row>
    <row r="3" ht="18.0" customHeight="1">
      <c r="A3" s="4">
        <v>2.0</v>
      </c>
      <c r="B3" s="12" t="s">
        <v>11</v>
      </c>
      <c r="C3" s="4" t="s">
        <v>10</v>
      </c>
      <c r="D3" s="5">
        <f t="shared" si="1"/>
        <v>0.02</v>
      </c>
      <c r="E3" s="13"/>
      <c r="F3" s="14"/>
      <c r="G3" s="14"/>
      <c r="H3" s="14"/>
      <c r="I3" s="15"/>
      <c r="J3" s="16">
        <f>1-(1-D2)*(1-D3)*(1-D4)*(1-D5)*(1-D6)*(1-D7)*(1-D8)*(1-D9)</f>
        <v>0.02</v>
      </c>
    </row>
    <row r="4" ht="18.0" customHeight="1">
      <c r="A4" s="11"/>
      <c r="B4" s="12"/>
      <c r="C4" s="4"/>
      <c r="D4" s="5">
        <f t="shared" si="1"/>
        <v>0</v>
      </c>
      <c r="E4" s="17"/>
      <c r="F4" s="18"/>
      <c r="G4" s="18"/>
      <c r="H4" s="18"/>
      <c r="I4" s="7"/>
      <c r="J4" s="42"/>
    </row>
    <row r="5" ht="18.0" customHeight="1">
      <c r="A5" s="11"/>
      <c r="B5" s="12"/>
      <c r="C5" s="4"/>
      <c r="D5" s="5">
        <f t="shared" si="1"/>
        <v>0</v>
      </c>
      <c r="E5" s="17"/>
      <c r="F5" s="18"/>
      <c r="G5" s="18"/>
      <c r="H5" s="18"/>
      <c r="I5" s="7"/>
      <c r="J5" s="20" t="s">
        <v>14</v>
      </c>
    </row>
    <row r="6" ht="18.0" customHeight="1">
      <c r="A6" s="5"/>
      <c r="B6" s="21"/>
      <c r="C6" s="4"/>
      <c r="D6" s="5">
        <f t="shared" si="1"/>
        <v>0</v>
      </c>
      <c r="E6" s="17"/>
      <c r="F6" s="18"/>
      <c r="G6" s="18"/>
      <c r="H6" s="18"/>
      <c r="I6" s="7"/>
      <c r="J6" s="22">
        <f>F2*I2</f>
        <v>0.0002736676944</v>
      </c>
    </row>
    <row r="7" ht="18.0" customHeight="1">
      <c r="A7" s="5"/>
      <c r="B7" s="21"/>
      <c r="C7" s="4"/>
      <c r="D7" s="5">
        <f t="shared" si="1"/>
        <v>0</v>
      </c>
      <c r="E7" s="17"/>
      <c r="F7" s="18"/>
      <c r="G7" s="18"/>
      <c r="H7" s="18"/>
      <c r="I7" s="7"/>
      <c r="J7" s="42"/>
    </row>
    <row r="8" ht="18.0" customHeight="1">
      <c r="A8" s="5"/>
      <c r="B8" s="21"/>
      <c r="C8" s="4"/>
      <c r="D8" s="5">
        <f t="shared" si="1"/>
        <v>0</v>
      </c>
      <c r="E8" s="17"/>
      <c r="F8" s="18"/>
      <c r="G8" s="18"/>
      <c r="H8" s="18"/>
      <c r="I8" s="7"/>
      <c r="J8" s="20" t="s">
        <v>15</v>
      </c>
    </row>
    <row r="9" ht="18.0" customHeight="1">
      <c r="A9" s="5"/>
      <c r="B9" s="21"/>
      <c r="C9" s="4"/>
      <c r="D9" s="5">
        <f t="shared" si="1"/>
        <v>0</v>
      </c>
      <c r="E9" s="23"/>
      <c r="F9" s="24"/>
      <c r="G9" s="24"/>
      <c r="H9" s="24"/>
      <c r="I9" s="25"/>
      <c r="J9" s="22">
        <f>J3*J6</f>
        <v>0.000005473353889</v>
      </c>
    </row>
    <row r="10" ht="18.0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ht="18.0" customHeight="1">
      <c r="A11" s="28" t="s">
        <v>16</v>
      </c>
      <c r="B11" s="28" t="s">
        <v>17</v>
      </c>
      <c r="C11" s="28"/>
      <c r="D11" s="28"/>
      <c r="E11" s="29"/>
      <c r="F11" s="29"/>
      <c r="G11" s="29"/>
      <c r="H11" s="29"/>
      <c r="I11" s="28" t="s">
        <v>18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>
      <c r="A12" s="30" t="s">
        <v>19</v>
      </c>
      <c r="B12" s="31" t="s">
        <v>20</v>
      </c>
      <c r="C12" s="32"/>
      <c r="D12" s="32"/>
      <c r="E12" s="32"/>
      <c r="F12" s="31" t="s">
        <v>21</v>
      </c>
      <c r="G12" s="32"/>
      <c r="H12" s="32"/>
      <c r="I12" s="32"/>
      <c r="J12" s="3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>
      <c r="A13" s="33">
        <v>0.0</v>
      </c>
      <c r="B13" s="34" t="s">
        <v>22</v>
      </c>
      <c r="C13" s="35"/>
      <c r="D13" s="35"/>
      <c r="E13" s="35"/>
      <c r="F13" s="35"/>
      <c r="G13" s="35"/>
      <c r="H13" s="35"/>
      <c r="I13" s="35"/>
      <c r="J13" s="3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>
      <c r="A14" s="36" t="s">
        <v>23</v>
      </c>
      <c r="B14" s="37" t="s">
        <v>24</v>
      </c>
      <c r="F14" s="37" t="s">
        <v>25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>
      <c r="A15" s="38">
        <v>0.02</v>
      </c>
      <c r="B15" s="37" t="s">
        <v>26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>
      <c r="A16" s="39" t="s">
        <v>27</v>
      </c>
      <c r="B16" s="31" t="s">
        <v>28</v>
      </c>
      <c r="C16" s="32"/>
      <c r="D16" s="32"/>
      <c r="E16" s="32"/>
      <c r="F16" s="40" t="s">
        <v>29</v>
      </c>
      <c r="G16" s="32"/>
      <c r="H16" s="32"/>
      <c r="I16" s="32"/>
      <c r="J16" s="3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>
      <c r="A17" s="33">
        <v>0.33</v>
      </c>
      <c r="B17" s="34" t="s">
        <v>30</v>
      </c>
      <c r="C17" s="35"/>
      <c r="D17" s="35"/>
      <c r="E17" s="35"/>
      <c r="F17" s="35"/>
      <c r="G17" s="35"/>
      <c r="H17" s="35"/>
      <c r="I17" s="35"/>
      <c r="J17" s="3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>
      <c r="A18" s="36" t="s">
        <v>31</v>
      </c>
      <c r="B18" s="37" t="s">
        <v>32</v>
      </c>
      <c r="F18" s="37" t="s">
        <v>33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>
      <c r="A19" s="38">
        <v>0.75</v>
      </c>
      <c r="B19" s="37" t="s">
        <v>34</v>
      </c>
      <c r="F19" s="35"/>
      <c r="G19" s="35"/>
      <c r="H19" s="35"/>
      <c r="I19" s="35"/>
      <c r="J19" s="3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>
      <c r="A20" s="39" t="s">
        <v>35</v>
      </c>
      <c r="B20" s="31" t="s">
        <v>36</v>
      </c>
      <c r="C20" s="32"/>
      <c r="D20" s="32"/>
      <c r="E20" s="32"/>
      <c r="F20" s="37" t="s">
        <v>37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>
      <c r="A21" s="33">
        <v>1.0</v>
      </c>
      <c r="B21" s="34" t="s">
        <v>38</v>
      </c>
      <c r="C21" s="35"/>
      <c r="D21" s="35"/>
      <c r="E21" s="35"/>
      <c r="F21" s="35"/>
      <c r="G21" s="35"/>
      <c r="H21" s="35"/>
      <c r="I21" s="35"/>
      <c r="J21" s="3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>
      <c r="A22" s="18"/>
      <c r="B22" s="41"/>
      <c r="C22" s="41"/>
      <c r="D22" s="41"/>
      <c r="E22" s="41"/>
      <c r="F22" s="41"/>
      <c r="G22" s="41"/>
      <c r="H22" s="41"/>
      <c r="I22" s="41"/>
      <c r="J22" s="4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</sheetData>
  <mergeCells count="15">
    <mergeCell ref="B16:E16"/>
    <mergeCell ref="B12:E12"/>
    <mergeCell ref="B13:E13"/>
    <mergeCell ref="B14:E14"/>
    <mergeCell ref="B15:E15"/>
    <mergeCell ref="F12:J13"/>
    <mergeCell ref="F14:J15"/>
    <mergeCell ref="B17:E17"/>
    <mergeCell ref="B18:E18"/>
    <mergeCell ref="B19:E19"/>
    <mergeCell ref="B20:E20"/>
    <mergeCell ref="B21:E21"/>
    <mergeCell ref="F18:J19"/>
    <mergeCell ref="F20:J21"/>
    <mergeCell ref="F16:J17"/>
  </mergeCells>
  <conditionalFormatting sqref="B2:C9 E2">
    <cfRule type="containsText" dxfId="0" priority="1" operator="containsText" text="Level 1">
      <formula>NOT(ISERROR(SEARCH(("Level 1"),(B2))))</formula>
    </cfRule>
  </conditionalFormatting>
  <conditionalFormatting sqref="B2:C9 E2">
    <cfRule type="containsText" dxfId="1" priority="2" operator="containsText" text="Level 2">
      <formula>NOT(ISERROR(SEARCH(("Level 2"),(B2))))</formula>
    </cfRule>
  </conditionalFormatting>
  <conditionalFormatting sqref="B2:C9 E2">
    <cfRule type="containsText" dxfId="2" priority="3" operator="containsText" text="Level 3">
      <formula>NOT(ISERROR(SEARCH(("Level 3"),(B2))))</formula>
    </cfRule>
  </conditionalFormatting>
  <conditionalFormatting sqref="B2:C9 E2">
    <cfRule type="containsText" dxfId="3" priority="4" operator="containsText" text="Level 4">
      <formula>NOT(ISERROR(SEARCH(("Level 4"),(B2))))</formula>
    </cfRule>
  </conditionalFormatting>
  <conditionalFormatting sqref="B2:C9 E2">
    <cfRule type="containsText" dxfId="4" priority="5" operator="containsText" text="Level 5">
      <formula>NOT(ISERROR(SEARCH(("Level 5"),(B2))))</formula>
    </cfRule>
  </conditionalFormatting>
  <dataValidations>
    <dataValidation type="list" allowBlank="1" sqref="E2 B2:B9">
      <formula1>"Level 1,Level 2,Level 3,Level 4,Level 5"</formula1>
    </dataValidation>
    <dataValidation type="list" allowBlank="1" sqref="C2:C9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71"/>
    <col customWidth="1" min="2" max="2" width="17.43"/>
    <col customWidth="1" min="3" max="3" width="14.71"/>
    <col customWidth="1" min="4" max="4" width="11.71"/>
    <col customWidth="1" min="5" max="5" width="16.57"/>
    <col customWidth="1" min="6" max="6" width="11.29"/>
    <col customWidth="1" min="7" max="7" width="19.0"/>
    <col customWidth="1" min="8" max="9" width="14.57"/>
    <col customWidth="1" min="10" max="10" width="40.71"/>
  </cols>
  <sheetData>
    <row r="1" ht="29.25" customHeight="1">
      <c r="A1" s="1" t="s">
        <v>0</v>
      </c>
      <c r="B1" s="2" t="s">
        <v>40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 t="s">
        <v>7</v>
      </c>
      <c r="J1" s="2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8.0" customHeight="1">
      <c r="A2" s="4">
        <v>1.0</v>
      </c>
      <c r="B2" s="4" t="s">
        <v>11</v>
      </c>
      <c r="C2" s="4" t="s">
        <v>10</v>
      </c>
      <c r="D2" s="5">
        <f t="shared" ref="D2:D9" si="1">if(B2 = "Level 5", 1, if(B2 = "Level 2", 0.02, if(B2 = "Level 3", 0.33, if(B2 = "Level 4", 0.75, 0)))) * if(C2 = "Yes", 0.05, 1)</f>
        <v>0.02</v>
      </c>
      <c r="E2" s="6" t="s">
        <v>13</v>
      </c>
      <c r="F2" s="7">
        <f>if(E2 = "Level 5", 1, if(E2 = "Level 2", 0.02, if(E2 = "Level 3", 0.33, if(E2 = "Level 4", 0.75, 0))))</f>
        <v>0.33</v>
      </c>
      <c r="G2" s="8">
        <v>0.5</v>
      </c>
      <c r="H2" s="9">
        <f>607/100000*0.5</f>
        <v>0.003035</v>
      </c>
      <c r="I2" s="10">
        <f>H2*(1/G2)</f>
        <v>0.00607</v>
      </c>
      <c r="J2" s="11" t="s">
        <v>12</v>
      </c>
    </row>
    <row r="3" ht="18.0" customHeight="1">
      <c r="A3" s="4">
        <v>2.0</v>
      </c>
      <c r="B3" s="12" t="s">
        <v>13</v>
      </c>
      <c r="C3" s="4" t="s">
        <v>10</v>
      </c>
      <c r="D3" s="5">
        <f t="shared" si="1"/>
        <v>0.33</v>
      </c>
      <c r="E3" s="13"/>
      <c r="F3" s="14"/>
      <c r="G3" s="14"/>
      <c r="H3" s="14"/>
      <c r="I3" s="15"/>
      <c r="J3" s="16">
        <f>1-(1-D2)*(1-D3)*(1-D4)*(1-D5)*(1-D6)*(1-D7)*(1-D8)*(1-D9)</f>
        <v>0.83585</v>
      </c>
    </row>
    <row r="4" ht="18.0" customHeight="1">
      <c r="A4" s="11">
        <v>3.0</v>
      </c>
      <c r="B4" s="12" t="s">
        <v>39</v>
      </c>
      <c r="C4" s="4" t="s">
        <v>10</v>
      </c>
      <c r="D4" s="5">
        <f t="shared" si="1"/>
        <v>0.75</v>
      </c>
      <c r="E4" s="17"/>
      <c r="F4" s="18"/>
      <c r="G4" s="18"/>
      <c r="H4" s="18"/>
      <c r="I4" s="7"/>
      <c r="J4" s="19"/>
    </row>
    <row r="5" ht="18.0" customHeight="1">
      <c r="A5" s="4"/>
      <c r="B5" s="12"/>
      <c r="C5" s="4"/>
      <c r="D5" s="5">
        <f t="shared" si="1"/>
        <v>0</v>
      </c>
      <c r="E5" s="17"/>
      <c r="F5" s="18"/>
      <c r="G5" s="18"/>
      <c r="H5" s="18"/>
      <c r="I5" s="7"/>
      <c r="J5" s="20" t="s">
        <v>14</v>
      </c>
    </row>
    <row r="6" ht="18.0" customHeight="1">
      <c r="A6" s="5"/>
      <c r="B6" s="21"/>
      <c r="C6" s="4"/>
      <c r="D6" s="5">
        <f t="shared" si="1"/>
        <v>0</v>
      </c>
      <c r="E6" s="17"/>
      <c r="F6" s="18"/>
      <c r="G6" s="18"/>
      <c r="H6" s="18"/>
      <c r="I6" s="7"/>
      <c r="J6" s="22">
        <f>F2*I2</f>
        <v>0.0020031</v>
      </c>
    </row>
    <row r="7" ht="18.0" customHeight="1">
      <c r="A7" s="5"/>
      <c r="B7" s="21"/>
      <c r="C7" s="4"/>
      <c r="D7" s="5">
        <f t="shared" si="1"/>
        <v>0</v>
      </c>
      <c r="E7" s="17"/>
      <c r="F7" s="18"/>
      <c r="G7" s="18"/>
      <c r="H7" s="18"/>
      <c r="I7" s="7"/>
      <c r="J7" s="19"/>
    </row>
    <row r="8" ht="18.0" customHeight="1">
      <c r="A8" s="5"/>
      <c r="B8" s="21"/>
      <c r="C8" s="4"/>
      <c r="D8" s="5">
        <f t="shared" si="1"/>
        <v>0</v>
      </c>
      <c r="E8" s="17"/>
      <c r="F8" s="18"/>
      <c r="G8" s="18"/>
      <c r="H8" s="18"/>
      <c r="I8" s="7"/>
      <c r="J8" s="20" t="s">
        <v>15</v>
      </c>
    </row>
    <row r="9" ht="18.0" customHeight="1">
      <c r="A9" s="5"/>
      <c r="B9" s="21"/>
      <c r="C9" s="4"/>
      <c r="D9" s="5">
        <f t="shared" si="1"/>
        <v>0</v>
      </c>
      <c r="E9" s="23"/>
      <c r="F9" s="24"/>
      <c r="G9" s="24"/>
      <c r="H9" s="24"/>
      <c r="I9" s="25"/>
      <c r="J9" s="22">
        <f>J3*J6</f>
        <v>0.001674291135</v>
      </c>
    </row>
    <row r="10" ht="18.0" customHeight="1">
      <c r="A10" s="18"/>
      <c r="B10" s="18"/>
      <c r="C10" s="18"/>
      <c r="D10" s="18"/>
      <c r="E10" s="18"/>
      <c r="F10" s="18"/>
      <c r="G10" s="18"/>
      <c r="H10" s="18"/>
      <c r="I10" s="18"/>
      <c r="J10" s="27"/>
    </row>
    <row r="11" ht="18.0" customHeight="1">
      <c r="A11" s="28" t="s">
        <v>16</v>
      </c>
      <c r="B11" s="28" t="s">
        <v>17</v>
      </c>
      <c r="C11" s="28"/>
      <c r="D11" s="28"/>
      <c r="E11" s="29"/>
      <c r="F11" s="29"/>
      <c r="G11" s="29"/>
      <c r="H11" s="29"/>
      <c r="I11" s="28" t="s">
        <v>18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>
      <c r="A12" s="30" t="s">
        <v>19</v>
      </c>
      <c r="B12" s="31" t="s">
        <v>20</v>
      </c>
      <c r="C12" s="32"/>
      <c r="D12" s="32"/>
      <c r="E12" s="32"/>
      <c r="F12" s="31" t="s">
        <v>21</v>
      </c>
      <c r="G12" s="32"/>
      <c r="H12" s="32"/>
      <c r="I12" s="32"/>
      <c r="J12" s="3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>
      <c r="A13" s="33">
        <v>0.0</v>
      </c>
      <c r="B13" s="34" t="s">
        <v>22</v>
      </c>
      <c r="C13" s="35"/>
      <c r="D13" s="35"/>
      <c r="E13" s="35"/>
      <c r="F13" s="35"/>
      <c r="G13" s="35"/>
      <c r="H13" s="35"/>
      <c r="I13" s="35"/>
      <c r="J13" s="3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>
      <c r="A14" s="36" t="s">
        <v>23</v>
      </c>
      <c r="B14" s="37" t="s">
        <v>24</v>
      </c>
      <c r="F14" s="37" t="s">
        <v>25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>
      <c r="A15" s="38">
        <v>0.02</v>
      </c>
      <c r="B15" s="37" t="s">
        <v>26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>
      <c r="A16" s="39" t="s">
        <v>27</v>
      </c>
      <c r="B16" s="31" t="s">
        <v>28</v>
      </c>
      <c r="C16" s="32"/>
      <c r="D16" s="32"/>
      <c r="E16" s="32"/>
      <c r="F16" s="40" t="s">
        <v>29</v>
      </c>
      <c r="G16" s="32"/>
      <c r="H16" s="32"/>
      <c r="I16" s="32"/>
      <c r="J16" s="3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>
      <c r="A17" s="33">
        <v>0.33</v>
      </c>
      <c r="B17" s="34" t="s">
        <v>30</v>
      </c>
      <c r="C17" s="35"/>
      <c r="D17" s="35"/>
      <c r="E17" s="35"/>
      <c r="F17" s="35"/>
      <c r="G17" s="35"/>
      <c r="H17" s="35"/>
      <c r="I17" s="35"/>
      <c r="J17" s="35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>
      <c r="A18" s="36" t="s">
        <v>31</v>
      </c>
      <c r="B18" s="37" t="s">
        <v>32</v>
      </c>
      <c r="F18" s="37" t="s">
        <v>33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>
      <c r="A19" s="38">
        <v>0.75</v>
      </c>
      <c r="B19" s="37" t="s">
        <v>34</v>
      </c>
      <c r="F19" s="35"/>
      <c r="G19" s="35"/>
      <c r="H19" s="35"/>
      <c r="I19" s="35"/>
      <c r="J19" s="35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>
      <c r="A20" s="39" t="s">
        <v>35</v>
      </c>
      <c r="B20" s="31" t="s">
        <v>36</v>
      </c>
      <c r="C20" s="32"/>
      <c r="D20" s="32"/>
      <c r="E20" s="32"/>
      <c r="F20" s="37" t="s">
        <v>37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>
      <c r="A21" s="33">
        <v>1.0</v>
      </c>
      <c r="B21" s="34" t="s">
        <v>38</v>
      </c>
      <c r="C21" s="35"/>
      <c r="D21" s="35"/>
      <c r="E21" s="35"/>
      <c r="F21" s="35"/>
      <c r="G21" s="35"/>
      <c r="H21" s="35"/>
      <c r="I21" s="35"/>
      <c r="J21" s="35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>
      <c r="A22" s="18"/>
      <c r="B22" s="41"/>
      <c r="C22" s="41"/>
      <c r="D22" s="41"/>
      <c r="E22" s="41"/>
      <c r="F22" s="41"/>
      <c r="G22" s="41"/>
      <c r="H22" s="41"/>
      <c r="I22" s="41"/>
      <c r="J22" s="4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</sheetData>
  <mergeCells count="15">
    <mergeCell ref="B17:E17"/>
    <mergeCell ref="B18:E18"/>
    <mergeCell ref="B19:E19"/>
    <mergeCell ref="B20:E20"/>
    <mergeCell ref="B21:E21"/>
    <mergeCell ref="F18:J19"/>
    <mergeCell ref="F20:J21"/>
    <mergeCell ref="B16:E16"/>
    <mergeCell ref="B12:E12"/>
    <mergeCell ref="B13:E13"/>
    <mergeCell ref="B14:E14"/>
    <mergeCell ref="B15:E15"/>
    <mergeCell ref="F12:J13"/>
    <mergeCell ref="F14:J15"/>
    <mergeCell ref="F16:J17"/>
  </mergeCells>
  <conditionalFormatting sqref="B2:C9 E2">
    <cfRule type="containsText" dxfId="0" priority="1" operator="containsText" text="Level 1">
      <formula>NOT(ISERROR(SEARCH(("Level 1"),(B2))))</formula>
    </cfRule>
  </conditionalFormatting>
  <conditionalFormatting sqref="B2:C9 E2">
    <cfRule type="containsText" dxfId="1" priority="2" operator="containsText" text="Level 2">
      <formula>NOT(ISERROR(SEARCH(("Level 2"),(B2))))</formula>
    </cfRule>
  </conditionalFormatting>
  <conditionalFormatting sqref="B2:C9 E2">
    <cfRule type="containsText" dxfId="2" priority="3" operator="containsText" text="Level 3">
      <formula>NOT(ISERROR(SEARCH(("Level 3"),(B2))))</formula>
    </cfRule>
  </conditionalFormatting>
  <conditionalFormatting sqref="B2:C9 E2">
    <cfRule type="containsText" dxfId="3" priority="4" operator="containsText" text="Level 4">
      <formula>NOT(ISERROR(SEARCH(("Level 4"),(B2))))</formula>
    </cfRule>
  </conditionalFormatting>
  <conditionalFormatting sqref="B2:C9 E2">
    <cfRule type="containsText" dxfId="4" priority="5" operator="containsText" text="Level 5">
      <formula>NOT(ISERROR(SEARCH(("Level 5"),(B2))))</formula>
    </cfRule>
  </conditionalFormatting>
  <dataValidations>
    <dataValidation type="list" allowBlank="1" sqref="E2 B2:B9">
      <formula1>"Level 1,Level 2,Level 3,Level 4,Level 5"</formula1>
    </dataValidation>
    <dataValidation type="list" allowBlank="1" sqref="C2:C9">
      <formula1>"Yes,No"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43"/>
    <col customWidth="1" min="2" max="2" width="24.29"/>
    <col customWidth="1" min="3" max="3" width="20.43"/>
    <col customWidth="1" min="4" max="4" width="14.57"/>
    <col customWidth="1" min="5" max="5" width="19.0"/>
    <col customWidth="1" min="6" max="6" width="19.86"/>
    <col customWidth="1" min="7" max="7" width="39.86"/>
  </cols>
  <sheetData>
    <row r="1" ht="31.5" customHeight="1">
      <c r="A1" s="2" t="s">
        <v>41</v>
      </c>
      <c r="B1" s="2" t="s">
        <v>42</v>
      </c>
      <c r="C1" s="2" t="s">
        <v>43</v>
      </c>
      <c r="D1" s="2" t="s">
        <v>44</v>
      </c>
      <c r="E1" s="2" t="s">
        <v>45</v>
      </c>
      <c r="F1" s="2" t="s">
        <v>46</v>
      </c>
      <c r="G1" s="2" t="s">
        <v>8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ht="18.0" customHeight="1">
      <c r="A2" s="4">
        <v>1.0</v>
      </c>
      <c r="B2" s="44">
        <f>'Household 1'!J9</f>
        <v>0.00003682538822</v>
      </c>
      <c r="C2" s="4" t="s">
        <v>47</v>
      </c>
      <c r="D2" s="45">
        <f t="shared" ref="D2:D9" si="1">if(C2="Yes", B2, 0)</f>
        <v>0.00003682538822</v>
      </c>
      <c r="E2" s="46">
        <f t="shared" ref="E2:E9" si="2">if(B2=0, 1, $G$3/B2)</f>
        <v>49.15997129</v>
      </c>
      <c r="F2" s="47">
        <f t="shared" ref="F2:F9" si="3">if(C2="Yes", $G$6/B2,1)</f>
        <v>1.14862443</v>
      </c>
      <c r="G2" s="4" t="s">
        <v>48</v>
      </c>
    </row>
    <row r="3" ht="18.0" customHeight="1">
      <c r="A3" s="4">
        <v>2.0</v>
      </c>
      <c r="B3" s="44">
        <f>'Household 2'!J9</f>
        <v>0.00009397748627</v>
      </c>
      <c r="C3" s="4" t="s">
        <v>10</v>
      </c>
      <c r="D3" s="45">
        <f t="shared" si="1"/>
        <v>0</v>
      </c>
      <c r="E3" s="46">
        <f t="shared" si="2"/>
        <v>19.26349703</v>
      </c>
      <c r="F3" s="47">
        <f t="shared" si="3"/>
        <v>1</v>
      </c>
      <c r="G3" s="48">
        <f>1-(1-B2)*(1-B3)*(1-B4)*(1-B5)*(1-B6)*(1-B7)*(1-B8)*(1-B9)</f>
        <v>0.001810335028</v>
      </c>
    </row>
    <row r="4" ht="18.0" customHeight="1">
      <c r="A4" s="4">
        <v>3.0</v>
      </c>
      <c r="B4" s="49">
        <f>'Household 3'!J9</f>
        <v>0.000005473353889</v>
      </c>
      <c r="C4" s="4" t="s">
        <v>47</v>
      </c>
      <c r="D4" s="45">
        <f t="shared" si="1"/>
        <v>0.000005473353889</v>
      </c>
      <c r="E4" s="46">
        <f t="shared" si="2"/>
        <v>330.754244</v>
      </c>
      <c r="F4" s="47">
        <f t="shared" si="3"/>
        <v>7.728084353</v>
      </c>
      <c r="G4" s="50"/>
    </row>
    <row r="5" ht="18.0" customHeight="1">
      <c r="A5" s="4">
        <v>4.0</v>
      </c>
      <c r="B5" s="51">
        <f>'Household 4'!J9</f>
        <v>0.001674291135</v>
      </c>
      <c r="C5" s="4" t="s">
        <v>10</v>
      </c>
      <c r="D5" s="45">
        <f t="shared" si="1"/>
        <v>0</v>
      </c>
      <c r="E5" s="46">
        <f t="shared" si="2"/>
        <v>1.081254622</v>
      </c>
      <c r="F5" s="47">
        <f t="shared" si="3"/>
        <v>1</v>
      </c>
      <c r="G5" s="4" t="s">
        <v>49</v>
      </c>
    </row>
    <row r="6" ht="18.0" customHeight="1">
      <c r="A6" s="5"/>
      <c r="B6" s="11">
        <v>0.0</v>
      </c>
      <c r="C6" s="4" t="s">
        <v>10</v>
      </c>
      <c r="D6" s="45">
        <f t="shared" si="1"/>
        <v>0</v>
      </c>
      <c r="E6" s="46">
        <f t="shared" si="2"/>
        <v>1</v>
      </c>
      <c r="F6" s="47">
        <f t="shared" si="3"/>
        <v>1</v>
      </c>
      <c r="G6" s="48">
        <f>1-(1-D2)*(1-D3)*(1-D4)*(1-D5)*(1-D6)*(1-D7)*(1-D8)*(1-D9)</f>
        <v>0.00004229854055</v>
      </c>
    </row>
    <row r="7" ht="18.0" customHeight="1">
      <c r="A7" s="5"/>
      <c r="B7" s="11">
        <v>0.0</v>
      </c>
      <c r="C7" s="4" t="s">
        <v>10</v>
      </c>
      <c r="D7" s="45">
        <f t="shared" si="1"/>
        <v>0</v>
      </c>
      <c r="E7" s="46">
        <f t="shared" si="2"/>
        <v>1</v>
      </c>
      <c r="F7" s="47">
        <f t="shared" si="3"/>
        <v>1</v>
      </c>
      <c r="G7" s="50"/>
    </row>
    <row r="8" ht="18.0" customHeight="1">
      <c r="A8" s="5"/>
      <c r="B8" s="11">
        <v>0.0</v>
      </c>
      <c r="C8" s="4" t="s">
        <v>10</v>
      </c>
      <c r="D8" s="45">
        <f t="shared" si="1"/>
        <v>0</v>
      </c>
      <c r="E8" s="46">
        <f t="shared" si="2"/>
        <v>1</v>
      </c>
      <c r="F8" s="47">
        <f t="shared" si="3"/>
        <v>1</v>
      </c>
      <c r="G8" s="11" t="s">
        <v>50</v>
      </c>
    </row>
    <row r="9" ht="18.0" customHeight="1">
      <c r="A9" s="5"/>
      <c r="B9" s="11">
        <v>0.0</v>
      </c>
      <c r="C9" s="4" t="s">
        <v>10</v>
      </c>
      <c r="D9" s="45">
        <f t="shared" si="1"/>
        <v>0</v>
      </c>
      <c r="E9" s="46">
        <f t="shared" si="2"/>
        <v>1</v>
      </c>
      <c r="F9" s="47">
        <f t="shared" si="3"/>
        <v>1</v>
      </c>
      <c r="G9" s="52">
        <f>1-(G6/G3)</f>
        <v>0.9766349654</v>
      </c>
    </row>
    <row r="10" ht="18.0" customHeight="1">
      <c r="A10" s="18"/>
      <c r="B10" s="18"/>
      <c r="C10" s="18"/>
      <c r="D10" s="18"/>
      <c r="E10" s="18"/>
      <c r="F10" s="18"/>
      <c r="G10" s="18"/>
    </row>
    <row r="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</sheetData>
  <conditionalFormatting sqref="C2:C9">
    <cfRule type="containsText" dxfId="1" priority="1" operator="containsText" text="Yes">
      <formula>NOT(ISERROR(SEARCH(("Yes"),(C2))))</formula>
    </cfRule>
  </conditionalFormatting>
  <conditionalFormatting sqref="C2:C9">
    <cfRule type="containsText" dxfId="5" priority="2" operator="containsText" text="No">
      <formula>NOT(ISERROR(SEARCH(("No"),(C2))))</formula>
    </cfRule>
  </conditionalFormatting>
  <dataValidations>
    <dataValidation type="list" allowBlank="1" sqref="C2:C9">
      <formula1>"Yes,No"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3" t="s">
        <v>51</v>
      </c>
    </row>
    <row r="2">
      <c r="A2" s="54" t="s">
        <v>52</v>
      </c>
    </row>
    <row r="4">
      <c r="A4" s="54" t="s">
        <v>53</v>
      </c>
    </row>
    <row r="6">
      <c r="A6" s="54" t="s">
        <v>54</v>
      </c>
    </row>
    <row r="7">
      <c r="A7" s="54" t="s">
        <v>55</v>
      </c>
      <c r="C7" s="54" t="s">
        <v>56</v>
      </c>
      <c r="E7" s="54" t="s">
        <v>57</v>
      </c>
    </row>
    <row r="8">
      <c r="A8" s="54">
        <v>823.0</v>
      </c>
      <c r="C8" s="54">
        <v>295003.0</v>
      </c>
      <c r="E8" s="55">
        <f>A8/C8 * 10</f>
        <v>0.02789802138</v>
      </c>
    </row>
    <row r="9">
      <c r="A9" s="54"/>
    </row>
    <row r="10">
      <c r="A10" s="54" t="s">
        <v>58</v>
      </c>
    </row>
    <row r="12">
      <c r="A12" s="54" t="s">
        <v>59</v>
      </c>
    </row>
    <row r="13">
      <c r="A13" s="54" t="s">
        <v>60</v>
      </c>
      <c r="B13" s="54" t="s">
        <v>61</v>
      </c>
      <c r="C13" s="54" t="s">
        <v>62</v>
      </c>
      <c r="D13" s="54" t="s">
        <v>63</v>
      </c>
    </row>
    <row r="14">
      <c r="A14" s="54">
        <v>607.0</v>
      </c>
      <c r="B14" s="54">
        <v>100000.0</v>
      </c>
      <c r="C14" s="54">
        <v>0.5</v>
      </c>
      <c r="D14" s="55">
        <f>A14/B14*C14*10</f>
        <v>0.03035</v>
      </c>
    </row>
  </sheetData>
  <drawing r:id="rId1"/>
</worksheet>
</file>