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umpher\Dropbox\DOCUMENTS\Physics\MY ARTICLES\GAMMA\IOP - Classical and Quantum Gravity\Supplementary Data\"/>
    </mc:Choice>
  </mc:AlternateContent>
  <xr:revisionPtr revIDLastSave="0" documentId="13_ncr:1_{76258FB8-9A64-48FF-AB76-8863262AA344}" xr6:coauthVersionLast="47" xr6:coauthVersionMax="47" xr10:uidLastSave="{00000000-0000-0000-0000-000000000000}"/>
  <bookViews>
    <workbookView xWindow="28680" yWindow="120" windowWidth="25440" windowHeight="15270" xr2:uid="{EE20FCC7-0F85-419F-93FC-6C888B7D78CC}"/>
  </bookViews>
  <sheets>
    <sheet name="GAMMA TB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6" i="1" l="1"/>
  <c r="M76" i="1"/>
  <c r="L76" i="1"/>
  <c r="K76" i="1"/>
  <c r="J76" i="1"/>
  <c r="F76" i="1"/>
  <c r="K74" i="1"/>
  <c r="H70" i="1"/>
  <c r="G70" i="1"/>
  <c r="F70" i="1"/>
  <c r="E70" i="1"/>
  <c r="D70" i="1"/>
  <c r="H62" i="1"/>
  <c r="G62" i="1"/>
  <c r="E76" i="1" s="1"/>
  <c r="F62" i="1"/>
  <c r="D76" i="1" s="1"/>
  <c r="E62" i="1"/>
  <c r="H61" i="1"/>
  <c r="F61" i="1"/>
  <c r="D75" i="1" s="1"/>
  <c r="H60" i="1"/>
  <c r="H59" i="1"/>
  <c r="E59" i="1"/>
  <c r="H58" i="1"/>
  <c r="H57" i="1"/>
  <c r="F57" i="1"/>
  <c r="D71" i="1" s="1"/>
  <c r="C39" i="1"/>
  <c r="C20" i="1"/>
  <c r="K8" i="1"/>
  <c r="E61" i="1" s="1"/>
  <c r="G61" i="1" s="1"/>
  <c r="I8" i="1"/>
  <c r="N75" i="1" s="1"/>
  <c r="K7" i="1"/>
  <c r="E60" i="1" s="1"/>
  <c r="I7" i="1"/>
  <c r="J74" i="1" s="1"/>
  <c r="I6" i="1"/>
  <c r="L73" i="1" s="1"/>
  <c r="I5" i="1"/>
  <c r="K4" i="1"/>
  <c r="E57" i="1" s="1"/>
  <c r="G57" i="1" s="1"/>
  <c r="I4" i="1"/>
  <c r="N71" i="1" s="1"/>
  <c r="N72" i="1" l="1"/>
  <c r="G71" i="1"/>
  <c r="H71" i="1"/>
  <c r="F71" i="1"/>
  <c r="E71" i="1"/>
  <c r="G75" i="1"/>
  <c r="F75" i="1"/>
  <c r="E75" i="1"/>
  <c r="H75" i="1"/>
  <c r="J71" i="1"/>
  <c r="N73" i="1"/>
  <c r="L74" i="1"/>
  <c r="J75" i="1"/>
  <c r="G76" i="1"/>
  <c r="K71" i="1"/>
  <c r="M74" i="1"/>
  <c r="K75" i="1"/>
  <c r="H76" i="1"/>
  <c r="L71" i="1"/>
  <c r="J72" i="1"/>
  <c r="N74" i="1"/>
  <c r="L75" i="1"/>
  <c r="M73" i="1"/>
  <c r="F58" i="1"/>
  <c r="D72" i="1" s="1"/>
  <c r="F60" i="1"/>
  <c r="D74" i="1" s="1"/>
  <c r="M71" i="1"/>
  <c r="K72" i="1"/>
  <c r="M75" i="1"/>
  <c r="L72" i="1"/>
  <c r="J73" i="1"/>
  <c r="M72" i="1"/>
  <c r="K73" i="1"/>
  <c r="F59" i="1"/>
  <c r="K5" i="1"/>
  <c r="E58" i="1" s="1"/>
  <c r="D73" i="1" l="1"/>
  <c r="G59" i="1"/>
  <c r="G60" i="1"/>
  <c r="G58" i="1"/>
  <c r="E72" i="1" l="1"/>
  <c r="F72" i="1"/>
  <c r="H72" i="1"/>
  <c r="G72" i="1"/>
  <c r="H74" i="1"/>
  <c r="G74" i="1"/>
  <c r="F74" i="1"/>
  <c r="E74" i="1"/>
  <c r="H73" i="1"/>
  <c r="G73" i="1"/>
  <c r="F73" i="1"/>
  <c r="E73" i="1"/>
</calcChain>
</file>

<file path=xl/sharedStrings.xml><?xml version="1.0" encoding="utf-8"?>
<sst xmlns="http://schemas.openxmlformats.org/spreadsheetml/2006/main" count="117" uniqueCount="73">
  <si>
    <t>Massive Body</t>
  </si>
  <si>
    <t>Type</t>
  </si>
  <si>
    <t>Mass</t>
  </si>
  <si>
    <t>Radius</t>
  </si>
  <si>
    <t>CODATA values</t>
  </si>
  <si>
    <r>
      <t xml:space="preserve"> M</t>
    </r>
    <r>
      <rPr>
        <sz val="11"/>
        <color theme="1" tint="0.34998626667073579"/>
        <rFont val="Calibri"/>
        <family val="2"/>
        <scheme val="minor"/>
      </rPr>
      <t>⊙</t>
    </r>
  </si>
  <si>
    <t>kg</t>
  </si>
  <si>
    <r>
      <t xml:space="preserve"> R</t>
    </r>
    <r>
      <rPr>
        <sz val="11"/>
        <color theme="1" tint="0.34998626667073579"/>
        <rFont val="Calibri"/>
        <family val="2"/>
        <scheme val="minor"/>
      </rPr>
      <t>⊙</t>
    </r>
  </si>
  <si>
    <t>m</t>
  </si>
  <si>
    <r>
      <rPr>
        <i/>
        <sz val="12"/>
        <color theme="1" tint="0.14999847407452621"/>
        <rFont val="Calibri"/>
        <family val="2"/>
        <scheme val="minor"/>
      </rPr>
      <t>l</t>
    </r>
    <r>
      <rPr>
        <vertAlign val="subscript"/>
        <sz val="12"/>
        <color theme="1" tint="0.14999847407452621"/>
        <rFont val="Calibri"/>
        <family val="2"/>
        <scheme val="minor"/>
      </rPr>
      <t>P</t>
    </r>
  </si>
  <si>
    <t>Sagittarius A*</t>
  </si>
  <si>
    <t>Supermassive BH</t>
  </si>
  <si>
    <t>https://arxiv.org/abs/1904.05721</t>
  </si>
  <si>
    <r>
      <rPr>
        <i/>
        <sz val="12"/>
        <color theme="1" tint="0.14999847407452621"/>
        <rFont val="Calibri"/>
        <family val="2"/>
        <scheme val="minor"/>
      </rPr>
      <t>m</t>
    </r>
    <r>
      <rPr>
        <vertAlign val="subscript"/>
        <sz val="12"/>
        <color theme="1" tint="0.14999847407452621"/>
        <rFont val="Calibri"/>
        <family val="2"/>
        <scheme val="minor"/>
      </rPr>
      <t>P</t>
    </r>
  </si>
  <si>
    <t>GRO J1655-40</t>
  </si>
  <si>
    <t>Stellar mass BH</t>
  </si>
  <si>
    <t>https://arxiv.org/abs/1309.3652</t>
  </si>
  <si>
    <r>
      <rPr>
        <i/>
        <sz val="12"/>
        <color theme="1" tint="0.14999847407452621"/>
        <rFont val="Calibri"/>
        <family val="2"/>
        <scheme val="minor"/>
      </rPr>
      <t>t</t>
    </r>
    <r>
      <rPr>
        <vertAlign val="subscript"/>
        <sz val="12"/>
        <color theme="1" tint="0.14999847407452621"/>
        <rFont val="Calibri"/>
        <family val="2"/>
        <scheme val="minor"/>
      </rPr>
      <t>P</t>
    </r>
  </si>
  <si>
    <t>4U 1820−30</t>
  </si>
  <si>
    <t>Neutron Star</t>
  </si>
  <si>
    <t>https://iopscience.iop.org/article/10.1088/0004-637X/719/2/1807</t>
  </si>
  <si>
    <t>c</t>
  </si>
  <si>
    <t>Sirius B</t>
  </si>
  <si>
    <t>White dwarf</t>
  </si>
  <si>
    <t>https://iopscience.iop.org/article/10.1086/305489</t>
  </si>
  <si>
    <t>G</t>
  </si>
  <si>
    <t>Sun</t>
  </si>
  <si>
    <t>Star</t>
  </si>
  <si>
    <t>https://www.aanda.org/articles/aa/full_html/2018/08/aa32159-17/aa32159-17.html#:~:text=At%20607.1%20nm%2C%20the%20solar,value%20is%20%C2%B122%20km.</t>
  </si>
  <si>
    <t>Neutron mass</t>
  </si>
  <si>
    <t>Earth</t>
  </si>
  <si>
    <t>Planet</t>
  </si>
  <si>
    <t>Solar mass</t>
  </si>
  <si>
    <t>Solar radius</t>
  </si>
  <si>
    <t>The gravitational constant is equivalent to natural units in its unit dimensions</t>
  </si>
  <si>
    <t>Gravitational constant</t>
  </si>
  <si>
    <r>
      <t>m</t>
    </r>
    <r>
      <rPr>
        <i/>
        <vertAlign val="superscript"/>
        <sz val="11"/>
        <color theme="1" tint="0.34998626667073579"/>
        <rFont val="Calibri"/>
        <family val="2"/>
        <scheme val="minor"/>
      </rPr>
      <t>3</t>
    </r>
    <r>
      <rPr>
        <i/>
        <sz val="11"/>
        <color theme="1" tint="0.34998626667073579"/>
        <rFont val="Calibri"/>
        <family val="2"/>
        <scheme val="minor"/>
      </rPr>
      <t>/ kgs</t>
    </r>
    <r>
      <rPr>
        <i/>
        <vertAlign val="superscript"/>
        <sz val="11"/>
        <color theme="1" tint="0.34998626667073579"/>
        <rFont val="Calibri"/>
        <family val="2"/>
        <scheme val="minor"/>
      </rPr>
      <t>2</t>
    </r>
  </si>
  <si>
    <t>Table 1 A summary of certain classical gravitational formulas in natural units</t>
  </si>
  <si>
    <t>Physical property</t>
  </si>
  <si>
    <t>Symbol</t>
  </si>
  <si>
    <t>Standard Formula</t>
  </si>
  <si>
    <t>Natural unit formula</t>
  </si>
  <si>
    <t>Schwarzschild Radius</t>
  </si>
  <si>
    <t>Escape velocity</t>
  </si>
  <si>
    <t>Gravitational energy potential</t>
  </si>
  <si>
    <t>Gravitational acceleration</t>
  </si>
  <si>
    <t>Gravitational force</t>
  </si>
  <si>
    <t>Gravitational binding energy</t>
  </si>
  <si>
    <t>hawking radiation</t>
  </si>
  <si>
    <t>Gravitational potentials are quantified in relation to the ratio of Planck length to Planck mass, creating an important physical constant</t>
  </si>
  <si>
    <t>Radial density limit</t>
  </si>
  <si>
    <t>m / kg</t>
  </si>
  <si>
    <t>Table 2 Classical gravitational potentials stated in terms of the Schwarzschild radius.</t>
  </si>
  <si>
    <t>Formula</t>
  </si>
  <si>
    <t>Gravitational potential energy</t>
  </si>
  <si>
    <t>Body Type</t>
  </si>
  <si>
    <r>
      <t>β</t>
    </r>
    <r>
      <rPr>
        <b/>
        <i/>
        <vertAlign val="subscript"/>
        <sz val="14"/>
        <color theme="0"/>
        <rFont val="Calibri"/>
        <family val="2"/>
      </rPr>
      <t>r</t>
    </r>
  </si>
  <si>
    <r>
      <t>β</t>
    </r>
    <r>
      <rPr>
        <b/>
        <i/>
        <vertAlign val="subscript"/>
        <sz val="14"/>
        <color theme="0"/>
        <rFont val="Calibri"/>
        <family val="2"/>
      </rPr>
      <t>M</t>
    </r>
  </si>
  <si>
    <r>
      <t>β</t>
    </r>
    <r>
      <rPr>
        <b/>
        <i/>
        <vertAlign val="subscript"/>
        <sz val="14"/>
        <color theme="0"/>
        <rFont val="Calibri"/>
        <family val="2"/>
      </rPr>
      <t>r</t>
    </r>
    <r>
      <rPr>
        <b/>
        <sz val="14"/>
        <color theme="0"/>
        <rFont val="Calibri"/>
        <family val="2"/>
      </rPr>
      <t xml:space="preserve"> β</t>
    </r>
    <r>
      <rPr>
        <b/>
        <vertAlign val="subscript"/>
        <sz val="14"/>
        <color theme="0"/>
        <rFont val="Calibri"/>
        <family val="2"/>
      </rPr>
      <t>M</t>
    </r>
  </si>
  <si>
    <r>
      <t>β</t>
    </r>
    <r>
      <rPr>
        <b/>
        <i/>
        <vertAlign val="subscript"/>
        <sz val="14"/>
        <color theme="0"/>
        <rFont val="Calibri"/>
        <family val="2"/>
      </rPr>
      <t>m</t>
    </r>
  </si>
  <si>
    <t>dimensionless</t>
  </si>
  <si>
    <t>Table 4 The proportionality coefficients in Table 3 quantify gravitational potentials in proportion to the Planck scale.</t>
  </si>
  <si>
    <t>Standard formulas using the gravitational constant</t>
  </si>
  <si>
    <t>Schwarzschild radius</t>
  </si>
  <si>
    <t>Energy potential</t>
  </si>
  <si>
    <t>Acceleration</t>
  </si>
  <si>
    <t>Force</t>
  </si>
  <si>
    <t>m/s</t>
  </si>
  <si>
    <r>
      <t>kgm</t>
    </r>
    <r>
      <rPr>
        <i/>
        <vertAlign val="superscript"/>
        <sz val="11"/>
        <color theme="1" tint="0.499984740745262"/>
        <rFont val="Calibri"/>
        <family val="2"/>
        <scheme val="minor"/>
      </rPr>
      <t>2</t>
    </r>
    <r>
      <rPr>
        <i/>
        <sz val="11"/>
        <color theme="1" tint="0.499984740745262"/>
        <rFont val="Calibri"/>
        <family val="2"/>
        <scheme val="minor"/>
      </rPr>
      <t>/s</t>
    </r>
    <r>
      <rPr>
        <i/>
        <vertAlign val="superscript"/>
        <sz val="11"/>
        <color theme="1" tint="0.499984740745262"/>
        <rFont val="Calibri"/>
        <family val="2"/>
        <scheme val="minor"/>
      </rPr>
      <t>2</t>
    </r>
  </si>
  <si>
    <r>
      <t>m/s</t>
    </r>
    <r>
      <rPr>
        <i/>
        <vertAlign val="superscript"/>
        <sz val="11"/>
        <color theme="1" tint="0.499984740745262"/>
        <rFont val="Calibri"/>
        <family val="2"/>
        <scheme val="minor"/>
      </rPr>
      <t>2</t>
    </r>
  </si>
  <si>
    <r>
      <t>kgm/s</t>
    </r>
    <r>
      <rPr>
        <i/>
        <vertAlign val="superscript"/>
        <sz val="11"/>
        <color theme="1" tint="0.499984740745262"/>
        <rFont val="Calibri"/>
        <family val="2"/>
        <scheme val="minor"/>
      </rPr>
      <t>2</t>
    </r>
  </si>
  <si>
    <t>Planck scale potential</t>
  </si>
  <si>
    <t>Table 3 Certain ratios in the table act as coefficients, diluting Planck scale gravitational potentials on a scale of 0 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</si>
</sst>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00\ 000\ \ E+00"/>
    <numFmt numFmtId="165" formatCode="0.000\ \ E+00"/>
    <numFmt numFmtId="166" formatCode="0.000\ E+00"/>
    <numFmt numFmtId="167" formatCode="0.00000E+00"/>
    <numFmt numFmtId="168" formatCode="_(* #,##0.000000_);_(* \(#,##0.000000\);_(* &quot;-&quot;??_);_(@_)"/>
    <numFmt numFmtId="169" formatCode="0.000\ 00\ E+00"/>
    <numFmt numFmtId="170" formatCode="_(* #,##0_);_(* \(#,##0\);_(* &quot;-&quot;??_);_(@_)"/>
    <numFmt numFmtId="171" formatCode="_(* #,##0.00000_);_(* \(#,##0.00000\);_(* &quot;-&quot;??_);_(@_)"/>
    <numFmt numFmtId="172" formatCode="0.00\ E+00"/>
    <numFmt numFmtId="173" formatCode="0.000\ 000\ E+00"/>
    <numFmt numFmtId="174" formatCode="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i/>
      <sz val="12"/>
      <color theme="1" tint="0.14999847407452621"/>
      <name val="Calibri"/>
      <family val="2"/>
      <scheme val="minor"/>
    </font>
    <font>
      <vertAlign val="subscript"/>
      <sz val="12"/>
      <color theme="1" tint="0.1499984740745262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i/>
      <vertAlign val="superscript"/>
      <sz val="11"/>
      <color theme="1" tint="0.34998626667073579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4"/>
      <color theme="0"/>
      <name val="Calibri"/>
      <family val="2"/>
    </font>
    <font>
      <b/>
      <i/>
      <vertAlign val="subscript"/>
      <sz val="14"/>
      <color theme="0"/>
      <name val="Calibri"/>
      <family val="2"/>
    </font>
    <font>
      <b/>
      <vertAlign val="subscript"/>
      <sz val="14"/>
      <color theme="0"/>
      <name val="Calibri"/>
      <family val="2"/>
    </font>
    <font>
      <i/>
      <sz val="11"/>
      <color theme="5" tint="-0.249977111117893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vertAlign val="superscript"/>
      <sz val="11"/>
      <color theme="1" tint="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5" tint="0.5999938962981048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/>
    <xf numFmtId="0" fontId="0" fillId="2" borderId="1" xfId="0" applyFill="1" applyBorder="1"/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3" fillId="0" borderId="0" xfId="2"/>
    <xf numFmtId="0" fontId="4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165" fontId="11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8" fontId="14" fillId="0" borderId="0" xfId="1" applyNumberFormat="1" applyFont="1" applyFill="1" applyBorder="1"/>
    <xf numFmtId="166" fontId="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right" vertical="center" wrapText="1" indent="1"/>
    </xf>
    <xf numFmtId="0" fontId="17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170" fontId="0" fillId="0" borderId="0" xfId="1" applyNumberFormat="1" applyFont="1"/>
    <xf numFmtId="168" fontId="14" fillId="0" borderId="0" xfId="1" applyNumberFormat="1" applyFont="1" applyFill="1" applyBorder="1" applyAlignment="1">
      <alignment horizontal="right"/>
    </xf>
    <xf numFmtId="171" fontId="21" fillId="0" borderId="0" xfId="1" applyNumberFormat="1" applyFont="1"/>
    <xf numFmtId="3" fontId="21" fillId="0" borderId="0" xfId="0" applyNumberFormat="1" applyFont="1"/>
    <xf numFmtId="166" fontId="21" fillId="0" borderId="0" xfId="0" applyNumberFormat="1" applyFont="1"/>
    <xf numFmtId="2" fontId="21" fillId="0" borderId="0" xfId="0" applyNumberFormat="1" applyFont="1"/>
    <xf numFmtId="0" fontId="17" fillId="4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171" fontId="6" fillId="0" borderId="0" xfId="1" applyNumberFormat="1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8" fontId="6" fillId="0" borderId="0" xfId="1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70" fontId="0" fillId="0" borderId="0" xfId="1" applyNumberFormat="1" applyFont="1" applyAlignment="1">
      <alignment horizontal="center" vertical="center"/>
    </xf>
    <xf numFmtId="168" fontId="14" fillId="0" borderId="0" xfId="1" applyNumberFormat="1" applyFont="1" applyFill="1" applyBorder="1" applyAlignment="1">
      <alignment horizontal="center" vertical="center"/>
    </xf>
    <xf numFmtId="171" fontId="21" fillId="0" borderId="0" xfId="1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172" fontId="21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173" fontId="21" fillId="0" borderId="0" xfId="0" applyNumberFormat="1" applyFont="1"/>
    <xf numFmtId="173" fontId="21" fillId="0" borderId="0" xfId="0" applyNumberFormat="1" applyFont="1" applyAlignment="1">
      <alignment horizontal="center"/>
    </xf>
    <xf numFmtId="166" fontId="25" fillId="0" borderId="0" xfId="0" applyNumberFormat="1" applyFont="1"/>
    <xf numFmtId="0" fontId="17" fillId="5" borderId="0" xfId="0" applyFont="1" applyFill="1" applyAlignment="1">
      <alignment horizontal="center" vertical="center" wrapText="1"/>
    </xf>
    <xf numFmtId="167" fontId="26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26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right" vertical="center"/>
    </xf>
    <xf numFmtId="172" fontId="20" fillId="0" borderId="3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11" fontId="20" fillId="0" borderId="3" xfId="0" applyNumberFormat="1" applyFont="1" applyBorder="1" applyAlignment="1">
      <alignment horizontal="center" vertical="center"/>
    </xf>
    <xf numFmtId="0" fontId="0" fillId="0" borderId="3" xfId="0" applyBorder="1"/>
    <xf numFmtId="174" fontId="21" fillId="0" borderId="0" xfId="0" applyNumberFormat="1" applyFont="1" applyAlignment="1">
      <alignment horizontal="center" vertical="center"/>
    </xf>
    <xf numFmtId="166" fontId="29" fillId="0" borderId="0" xfId="0" applyNumberFormat="1" applyFont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568320</xdr:colOff>
      <xdr:row>54</xdr:row>
      <xdr:rowOff>73745</xdr:rowOff>
    </xdr:from>
    <xdr:ext cx="590021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2CA973B-C7BC-49F7-B3EC-1295CE18223E}"/>
                </a:ext>
              </a:extLst>
            </xdr:cNvPr>
            <xdr:cNvSpPr txBox="1"/>
          </xdr:nvSpPr>
          <xdr:spPr>
            <a:xfrm>
              <a:off x="6588120" y="22105070"/>
              <a:ext cx="59002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𝑀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rgbClr val="ED7D31">
                                <a:lumMod val="75000"/>
                              </a:srgb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  <m:r>
                          <m:rPr>
                            <m:nor/>
                          </m:rPr>
                          <a:rPr kumimoji="0" lang="en-US" sz="1400" b="0" i="0" u="none" strike="noStrike" kern="0" cap="none" spc="0" normalizeH="0" baseline="-25000" noProof="0">
                            <a:ln>
                              <a:noFill/>
                            </a:ln>
                            <a:solidFill>
                              <a:srgbClr val="ED7D31">
                                <a:lumMod val="75000"/>
                              </a:srgb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P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2CA973B-C7BC-49F7-B3EC-1295CE18223E}"/>
                </a:ext>
              </a:extLst>
            </xdr:cNvPr>
            <xdr:cNvSpPr txBox="1"/>
          </xdr:nvSpPr>
          <xdr:spPr>
            <a:xfrm>
              <a:off x="6588120" y="22105070"/>
              <a:ext cx="59002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𝑀/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rgbClr val="ED7D31">
                      <a:lumMod val="75000"/>
                    </a:srgb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𝑚</a:t>
              </a:r>
              <a:r>
                <a:rPr kumimoji="0" lang="en-US" sz="1400" b="0" i="0" u="none" strike="noStrike" kern="0" cap="none" spc="0" normalizeH="0" baseline="-25000" noProof="0">
                  <a:ln>
                    <a:noFill/>
                  </a:ln>
                  <a:solidFill>
                    <a:srgbClr val="ED7D31">
                      <a:lumMod val="75000"/>
                    </a:srgb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"P" 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632089</xdr:colOff>
      <xdr:row>54</xdr:row>
      <xdr:rowOff>71437</xdr:rowOff>
    </xdr:from>
    <xdr:ext cx="501384" cy="5476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1319436-9708-4716-AFFB-FB1B67496972}"/>
                </a:ext>
              </a:extLst>
            </xdr:cNvPr>
            <xdr:cNvSpPr txBox="1"/>
          </xdr:nvSpPr>
          <xdr:spPr>
            <a:xfrm>
              <a:off x="4937389" y="22102762"/>
              <a:ext cx="501384" cy="5476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𝑙</m:t>
                        </m:r>
                        <m:r>
                          <a:rPr lang="en-US" sz="1400" b="0" i="1" baseline="-250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num>
                      <m:den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1319436-9708-4716-AFFB-FB1B67496972}"/>
                </a:ext>
              </a:extLst>
            </xdr:cNvPr>
            <xdr:cNvSpPr txBox="1"/>
          </xdr:nvSpPr>
          <xdr:spPr>
            <a:xfrm>
              <a:off x="4937389" y="22102762"/>
              <a:ext cx="501384" cy="5476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𝑙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𝑃/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>
    <xdr:from>
      <xdr:col>5</xdr:col>
      <xdr:colOff>295467</xdr:colOff>
      <xdr:row>67</xdr:row>
      <xdr:rowOff>133214</xdr:rowOff>
    </xdr:from>
    <xdr:to>
      <xdr:col>5</xdr:col>
      <xdr:colOff>1431193</xdr:colOff>
      <xdr:row>67</xdr:row>
      <xdr:rowOff>627974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11">
              <a:extLst>
                <a:ext uri="{FF2B5EF4-FFF2-40B4-BE49-F238E27FC236}">
                  <a16:creationId xmlns:a16="http://schemas.microsoft.com/office/drawing/2014/main" id="{CD7EE0B4-FC81-4FBC-9F79-FD675BED8826}"/>
                </a:ext>
              </a:extLst>
            </xdr:cNvPr>
            <xdr:cNvSpPr txBox="1"/>
          </xdr:nvSpPr>
          <xdr:spPr>
            <a:xfrm>
              <a:off x="6315267" y="26145989"/>
              <a:ext cx="1135726" cy="4947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l-GR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sub>
                    </m:sSub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𝑀</m:t>
                        </m:r>
                      </m:sub>
                    </m:sSub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l-GR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</m:sub>
                    </m:sSub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 </m:t>
                        </m:r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sub>
                    </m:sSub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 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" name="TextBox 11">
              <a:extLst>
                <a:ext uri="{FF2B5EF4-FFF2-40B4-BE49-F238E27FC236}">
                  <a16:creationId xmlns:a16="http://schemas.microsoft.com/office/drawing/2014/main" id="{CD7EE0B4-FC81-4FBC-9F79-FD675BED8826}"/>
                </a:ext>
              </a:extLst>
            </xdr:cNvPr>
            <xdr:cNvSpPr txBox="1"/>
          </xdr:nvSpPr>
          <xdr:spPr>
            <a:xfrm>
              <a:off x="6315267" y="26145989"/>
              <a:ext cx="1135726" cy="4947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l-GR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𝛽</a:t>
              </a:r>
              <a:r>
                <a:rPr lang="en-US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_𝑟  𝛽_𝑀  </a:t>
              </a:r>
              <a:r>
                <a:rPr lang="el-GR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𝛽</a:t>
              </a:r>
              <a:r>
                <a:rPr lang="en-US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_𝑚 〖 𝐸〗_𝑃   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6</xdr:col>
      <xdr:colOff>227147</xdr:colOff>
      <xdr:row>67</xdr:row>
      <xdr:rowOff>186330</xdr:rowOff>
    </xdr:from>
    <xdr:to>
      <xdr:col>6</xdr:col>
      <xdr:colOff>1239179</xdr:colOff>
      <xdr:row>67</xdr:row>
      <xdr:rowOff>574859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11">
              <a:extLst>
                <a:ext uri="{FF2B5EF4-FFF2-40B4-BE49-F238E27FC236}">
                  <a16:creationId xmlns:a16="http://schemas.microsoft.com/office/drawing/2014/main" id="{5A742ACB-BF2B-4CB4-A4D4-789DE879279E}"/>
                </a:ext>
              </a:extLst>
            </xdr:cNvPr>
            <xdr:cNvSpPr txBox="1"/>
          </xdr:nvSpPr>
          <xdr:spPr>
            <a:xfrm>
              <a:off x="7961447" y="26199105"/>
              <a:ext cx="1012032" cy="3885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l-GR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sub>
                    </m:sSub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𝑀</m:t>
                        </m:r>
                      </m:sub>
                    </m:sSub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l-GR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β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sub>
                    </m:sSub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 </m:t>
                        </m:r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𝑎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sub>
                    </m:sSub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 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5" name="TextBox 11">
              <a:extLst>
                <a:ext uri="{FF2B5EF4-FFF2-40B4-BE49-F238E27FC236}">
                  <a16:creationId xmlns:a16="http://schemas.microsoft.com/office/drawing/2014/main" id="{5A742ACB-BF2B-4CB4-A4D4-789DE879279E}"/>
                </a:ext>
              </a:extLst>
            </xdr:cNvPr>
            <xdr:cNvSpPr txBox="1"/>
          </xdr:nvSpPr>
          <xdr:spPr>
            <a:xfrm>
              <a:off x="7961447" y="26199105"/>
              <a:ext cx="1012032" cy="3885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l-GR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𝛽</a:t>
              </a:r>
              <a:r>
                <a:rPr lang="en-US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_𝑟  𝛽_𝑀  </a:t>
              </a:r>
              <a:r>
                <a:rPr lang="el-GR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β</a:t>
              </a:r>
              <a:r>
                <a:rPr lang="en-US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_𝑟 〖 𝑎〗_𝑃   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7</xdr:col>
      <xdr:colOff>95912</xdr:colOff>
      <xdr:row>67</xdr:row>
      <xdr:rowOff>141880</xdr:rowOff>
    </xdr:from>
    <xdr:to>
      <xdr:col>7</xdr:col>
      <xdr:colOff>1375172</xdr:colOff>
      <xdr:row>67</xdr:row>
      <xdr:rowOff>619308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11">
              <a:extLst>
                <a:ext uri="{FF2B5EF4-FFF2-40B4-BE49-F238E27FC236}">
                  <a16:creationId xmlns:a16="http://schemas.microsoft.com/office/drawing/2014/main" id="{FFB1B324-8804-4EC3-A321-987D0B5FBEA9}"/>
                </a:ext>
              </a:extLst>
            </xdr:cNvPr>
            <xdr:cNvSpPr txBox="1"/>
          </xdr:nvSpPr>
          <xdr:spPr>
            <a:xfrm>
              <a:off x="9544712" y="26154655"/>
              <a:ext cx="1279260" cy="4774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l-GR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sub>
                    </m:sSub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𝑀</m:t>
                        </m:r>
                      </m:sub>
                    </m:sSub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l-GR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β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sub>
                    </m:sSub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l-GR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β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</m:sub>
                    </m:sSub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 </m:t>
                        </m:r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sub>
                    </m:sSub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 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6" name="TextBox 11">
              <a:extLst>
                <a:ext uri="{FF2B5EF4-FFF2-40B4-BE49-F238E27FC236}">
                  <a16:creationId xmlns:a16="http://schemas.microsoft.com/office/drawing/2014/main" id="{FFB1B324-8804-4EC3-A321-987D0B5FBEA9}"/>
                </a:ext>
              </a:extLst>
            </xdr:cNvPr>
            <xdr:cNvSpPr txBox="1"/>
          </xdr:nvSpPr>
          <xdr:spPr>
            <a:xfrm>
              <a:off x="9544712" y="26154655"/>
              <a:ext cx="1279260" cy="4774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l-GR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𝛽</a:t>
              </a:r>
              <a:r>
                <a:rPr lang="en-US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_𝑟  𝛽_𝑀  </a:t>
              </a:r>
              <a:r>
                <a:rPr lang="el-GR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β</a:t>
              </a:r>
              <a:r>
                <a:rPr lang="en-US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_𝑟  </a:t>
              </a:r>
              <a:r>
                <a:rPr lang="el-GR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β</a:t>
              </a:r>
              <a:r>
                <a:rPr lang="en-US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_𝑚 〖 𝐹〗_𝑃   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3</xdr:col>
      <xdr:colOff>369091</xdr:colOff>
      <xdr:row>67</xdr:row>
      <xdr:rowOff>206040</xdr:rowOff>
    </xdr:from>
    <xdr:to>
      <xdr:col>3</xdr:col>
      <xdr:colOff>1345404</xdr:colOff>
      <xdr:row>67</xdr:row>
      <xdr:rowOff>555148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11">
              <a:extLst>
                <a:ext uri="{FF2B5EF4-FFF2-40B4-BE49-F238E27FC236}">
                  <a16:creationId xmlns:a16="http://schemas.microsoft.com/office/drawing/2014/main" id="{A1DCEB33-E996-410D-A4CD-3E313D0C1E94}"/>
                </a:ext>
              </a:extLst>
            </xdr:cNvPr>
            <xdr:cNvSpPr txBox="1"/>
          </xdr:nvSpPr>
          <xdr:spPr>
            <a:xfrm>
              <a:off x="2959891" y="26218815"/>
              <a:ext cx="976313" cy="3491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2</m:t>
                    </m:r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l-GR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𝑀</m:t>
                        </m:r>
                      </m:sub>
                    </m:sSub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𝑙</m:t>
                        </m:r>
                      </m:e>
                      <m:sub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7" name="TextBox 11">
              <a:extLst>
                <a:ext uri="{FF2B5EF4-FFF2-40B4-BE49-F238E27FC236}">
                  <a16:creationId xmlns:a16="http://schemas.microsoft.com/office/drawing/2014/main" id="{A1DCEB33-E996-410D-A4CD-3E313D0C1E94}"/>
                </a:ext>
              </a:extLst>
            </xdr:cNvPr>
            <xdr:cNvSpPr txBox="1"/>
          </xdr:nvSpPr>
          <xdr:spPr>
            <a:xfrm>
              <a:off x="2959891" y="26218815"/>
              <a:ext cx="976313" cy="3491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</a:t>
              </a:r>
              <a:r>
                <a:rPr lang="el-GR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𝛽</a:t>
              </a:r>
              <a:r>
                <a:rPr lang="en-US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_𝑀  𝑙_𝑃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4</xdr:col>
      <xdr:colOff>390657</xdr:colOff>
      <xdr:row>67</xdr:row>
      <xdr:rowOff>133214</xdr:rowOff>
    </xdr:from>
    <xdr:to>
      <xdr:col>4</xdr:col>
      <xdr:colOff>1374906</xdr:colOff>
      <xdr:row>67</xdr:row>
      <xdr:rowOff>627974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11">
              <a:extLst>
                <a:ext uri="{FF2B5EF4-FFF2-40B4-BE49-F238E27FC236}">
                  <a16:creationId xmlns:a16="http://schemas.microsoft.com/office/drawing/2014/main" id="{D2E86B52-D8A2-4FDC-B2F4-4A3AF070C0BB}"/>
                </a:ext>
              </a:extLst>
            </xdr:cNvPr>
            <xdr:cNvSpPr txBox="1"/>
          </xdr:nvSpPr>
          <xdr:spPr>
            <a:xfrm>
              <a:off x="4695957" y="26145989"/>
              <a:ext cx="984249" cy="4947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 </m:t>
                    </m:r>
                    <m:rad>
                      <m:radPr>
                        <m:degHide m:val="on"/>
                        <m:ctrlP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lang="en-US" sz="1400" b="0" i="1" kern="12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  <m:sSub>
                          <m:sSubPr>
                            <m:ctrlPr>
                              <a:rPr lang="en-US" sz="1400" b="0" i="1" kern="12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400" b="0" i="1" kern="12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400" b="0" i="1" kern="12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𝑟</m:t>
                            </m:r>
                          </m:sub>
                        </m:sSub>
                        <m:sSub>
                          <m:sSubPr>
                            <m:ctrlPr>
                              <a:rPr lang="en-US" sz="1400" b="0" i="1" kern="12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400" b="0" i="1" kern="12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400" b="0" i="1" kern="12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𝑀</m:t>
                            </m:r>
                          </m:sub>
                        </m:sSub>
                      </m:e>
                    </m:rad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𝑐</m:t>
                    </m:r>
                    <m:r>
                      <a:rPr lang="en-US" sz="1400" b="0" i="1" kern="1200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8" name="TextBox 11">
              <a:extLst>
                <a:ext uri="{FF2B5EF4-FFF2-40B4-BE49-F238E27FC236}">
                  <a16:creationId xmlns:a16="http://schemas.microsoft.com/office/drawing/2014/main" id="{D2E86B52-D8A2-4FDC-B2F4-4A3AF070C0BB}"/>
                </a:ext>
              </a:extLst>
            </xdr:cNvPr>
            <xdr:cNvSpPr txBox="1"/>
          </xdr:nvSpPr>
          <xdr:spPr>
            <a:xfrm>
              <a:off x="4695957" y="26145989"/>
              <a:ext cx="984249" cy="4947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sz="1400" b="0" i="0" kern="12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 √(2𝛽_𝑟 𝛽_𝑀 )  𝑐 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oneCellAnchor>
    <xdr:from>
      <xdr:col>7</xdr:col>
      <xdr:colOff>592929</xdr:colOff>
      <xdr:row>54</xdr:row>
      <xdr:rowOff>47550</xdr:rowOff>
    </xdr:from>
    <xdr:ext cx="590021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2092750-0A72-42D1-ADD2-4DB231FA44B4}"/>
                </a:ext>
              </a:extLst>
            </xdr:cNvPr>
            <xdr:cNvSpPr txBox="1"/>
          </xdr:nvSpPr>
          <xdr:spPr>
            <a:xfrm>
              <a:off x="10041729" y="22078875"/>
              <a:ext cx="59002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rgbClr val="ED7D31">
                                <a:lumMod val="75000"/>
                              </a:srgb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  <m:r>
                          <m:rPr>
                            <m:nor/>
                          </m:rPr>
                          <a:rPr kumimoji="0" lang="en-US" sz="1400" b="0" i="0" u="none" strike="noStrike" kern="0" cap="none" spc="0" normalizeH="0" baseline="-25000" noProof="0">
                            <a:ln>
                              <a:noFill/>
                            </a:ln>
                            <a:solidFill>
                              <a:srgbClr val="ED7D31">
                                <a:lumMod val="75000"/>
                              </a:srgb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P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2092750-0A72-42D1-ADD2-4DB231FA44B4}"/>
                </a:ext>
              </a:extLst>
            </xdr:cNvPr>
            <xdr:cNvSpPr txBox="1"/>
          </xdr:nvSpPr>
          <xdr:spPr>
            <a:xfrm>
              <a:off x="10041729" y="22078875"/>
              <a:ext cx="59002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𝑚/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rgbClr val="ED7D31">
                      <a:lumMod val="75000"/>
                    </a:srgb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𝑚</a:t>
              </a:r>
              <a:r>
                <a:rPr kumimoji="0" lang="en-US" sz="1400" b="0" i="0" u="none" strike="noStrike" kern="0" cap="none" spc="0" normalizeH="0" baseline="-25000" noProof="0">
                  <a:ln>
                    <a:noFill/>
                  </a:ln>
                  <a:solidFill>
                    <a:srgbClr val="ED7D31">
                      <a:lumMod val="75000"/>
                    </a:srgb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"P" 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463610</xdr:colOff>
      <xdr:row>25</xdr:row>
      <xdr:rowOff>60986</xdr:rowOff>
    </xdr:from>
    <xdr:ext cx="838343" cy="63652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73CDC118-5E43-4D76-AC38-F1626F0C63A0}"/>
                </a:ext>
              </a:extLst>
            </xdr:cNvPr>
            <xdr:cNvSpPr txBox="1"/>
          </xdr:nvSpPr>
          <xdr:spPr>
            <a:xfrm>
              <a:off x="4768910" y="7785761"/>
              <a:ext cx="838343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ad>
                      <m:radPr>
                        <m:degHide m:val="on"/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40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  <m:r>
                              <a:rPr lang="en-US" sz="140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𝐺</m:t>
                            </m:r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𝑀</m:t>
                            </m:r>
                          </m:num>
                          <m:den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𝑟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73CDC118-5E43-4D76-AC38-F1626F0C63A0}"/>
                </a:ext>
              </a:extLst>
            </xdr:cNvPr>
            <xdr:cNvSpPr txBox="1"/>
          </xdr:nvSpPr>
          <xdr:spPr>
            <a:xfrm>
              <a:off x="4768910" y="7785761"/>
              <a:ext cx="838343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en-US" sz="140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√(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en-US" sz="140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𝐺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𝑀/𝑟)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513688</xdr:colOff>
      <xdr:row>24</xdr:row>
      <xdr:rowOff>74542</xdr:rowOff>
    </xdr:from>
    <xdr:ext cx="738186" cy="61251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BF45C6D-51FD-4C42-AEAC-A0679E00E05F}"/>
                </a:ext>
              </a:extLst>
            </xdr:cNvPr>
            <xdr:cNvSpPr txBox="1"/>
          </xdr:nvSpPr>
          <xdr:spPr>
            <a:xfrm>
              <a:off x="4818988" y="7037317"/>
              <a:ext cx="738186" cy="6125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𝐺𝑀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𝑐</m:t>
                        </m:r>
                        <m:r>
                          <a:rPr kumimoji="0" lang="en-US" sz="1400" b="0" i="1" u="none" strike="noStrike" kern="0" cap="none" spc="0" normalizeH="0" baseline="30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BF45C6D-51FD-4C42-AEAC-A0679E00E05F}"/>
                </a:ext>
              </a:extLst>
            </xdr:cNvPr>
            <xdr:cNvSpPr txBox="1"/>
          </xdr:nvSpPr>
          <xdr:spPr>
            <a:xfrm>
              <a:off x="4818988" y="7037317"/>
              <a:ext cx="738186" cy="6125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2𝐺𝑀/𝑐</a:t>
              </a:r>
              <a:r>
                <a:rPr kumimoji="0" lang="en-US" sz="1400" b="0" i="0" u="none" strike="noStrike" kern="0" cap="none" spc="0" normalizeH="0" baseline="30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467253</xdr:colOff>
      <xdr:row>26</xdr:row>
      <xdr:rowOff>128818</xdr:rowOff>
    </xdr:from>
    <xdr:ext cx="831056" cy="5291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5790644-B3F4-4F4B-A930-4B5694FDC006}"/>
                </a:ext>
              </a:extLst>
            </xdr:cNvPr>
            <xdr:cNvSpPr txBox="1"/>
          </xdr:nvSpPr>
          <xdr:spPr>
            <a:xfrm>
              <a:off x="4772553" y="8615593"/>
              <a:ext cx="831056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𝐺𝑀𝑚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5790644-B3F4-4F4B-A930-4B5694FDC006}"/>
                </a:ext>
              </a:extLst>
            </xdr:cNvPr>
            <xdr:cNvSpPr txBox="1"/>
          </xdr:nvSpPr>
          <xdr:spPr>
            <a:xfrm>
              <a:off x="4772553" y="8615593"/>
              <a:ext cx="831056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𝐺𝑀𝑚/𝑟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497813</xdr:colOff>
      <xdr:row>28</xdr:row>
      <xdr:rowOff>118301</xdr:rowOff>
    </xdr:from>
    <xdr:ext cx="769937" cy="5291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E3866BA4-AAE4-4D6F-9FE8-23B464E754E7}"/>
                </a:ext>
              </a:extLst>
            </xdr:cNvPr>
            <xdr:cNvSpPr txBox="1"/>
          </xdr:nvSpPr>
          <xdr:spPr>
            <a:xfrm>
              <a:off x="4803113" y="10129076"/>
              <a:ext cx="769937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𝐺𝑀𝑚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  <m:r>
                          <a:rPr kumimoji="0" lang="en-US" sz="1400" b="0" i="1" u="none" strike="noStrike" kern="0" cap="none" spc="0" normalizeH="0" baseline="30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E3866BA4-AAE4-4D6F-9FE8-23B464E754E7}"/>
                </a:ext>
              </a:extLst>
            </xdr:cNvPr>
            <xdr:cNvSpPr txBox="1"/>
          </xdr:nvSpPr>
          <xdr:spPr>
            <a:xfrm>
              <a:off x="4803113" y="10129076"/>
              <a:ext cx="769937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𝐺𝑀𝑚/𝑟</a:t>
              </a:r>
              <a:r>
                <a:rPr kumimoji="0" lang="en-US" sz="1400" b="0" i="0" u="none" strike="noStrike" kern="0" cap="none" spc="0" normalizeH="0" baseline="30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535119</xdr:colOff>
      <xdr:row>27</xdr:row>
      <xdr:rowOff>118301</xdr:rowOff>
    </xdr:from>
    <xdr:ext cx="695324" cy="5291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FB55EE36-2C4B-47D0-BCAA-A616EF16D90B}"/>
                </a:ext>
              </a:extLst>
            </xdr:cNvPr>
            <xdr:cNvSpPr txBox="1"/>
          </xdr:nvSpPr>
          <xdr:spPr>
            <a:xfrm>
              <a:off x="4840419" y="9367076"/>
              <a:ext cx="69532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𝐺𝑀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  <m:r>
                          <a:rPr kumimoji="0" lang="en-US" sz="1400" b="0" i="1" u="none" strike="noStrike" kern="0" cap="none" spc="0" normalizeH="0" baseline="30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FB55EE36-2C4B-47D0-BCAA-A616EF16D90B}"/>
                </a:ext>
              </a:extLst>
            </xdr:cNvPr>
            <xdr:cNvSpPr txBox="1"/>
          </xdr:nvSpPr>
          <xdr:spPr>
            <a:xfrm>
              <a:off x="4840419" y="9367076"/>
              <a:ext cx="69532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𝐺𝑀/𝑟</a:t>
              </a:r>
              <a:r>
                <a:rPr kumimoji="0" lang="en-US" sz="1400" b="0" i="0" u="none" strike="noStrike" kern="0" cap="none" spc="0" normalizeH="0" baseline="30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475187</xdr:colOff>
      <xdr:row>24</xdr:row>
      <xdr:rowOff>77188</xdr:rowOff>
    </xdr:from>
    <xdr:ext cx="776287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D85782E-15F9-480E-9E9C-7EF98EC73FF5}"/>
                </a:ext>
              </a:extLst>
            </xdr:cNvPr>
            <xdr:cNvSpPr txBox="1"/>
          </xdr:nvSpPr>
          <xdr:spPr>
            <a:xfrm>
              <a:off x="6494987" y="7039963"/>
              <a:ext cx="776287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2</m:t>
                    </m:r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𝑀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rgbClr val="ED7D31">
                                <a:lumMod val="75000"/>
                              </a:srgb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  <m:r>
                          <m:rPr>
                            <m:nor/>
                          </m:rPr>
                          <a:rPr kumimoji="0" lang="en-US" sz="1400" b="0" i="0" u="none" strike="noStrike" kern="0" cap="none" spc="0" normalizeH="0" baseline="-25000" noProof="0">
                            <a:ln>
                              <a:noFill/>
                            </a:ln>
                            <a:solidFill>
                              <a:srgbClr val="ED7D31">
                                <a:lumMod val="75000"/>
                              </a:srgb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P</m:t>
                        </m:r>
                      </m:den>
                    </m:f>
                    <m:sSub>
                      <m:sSub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D85782E-15F9-480E-9E9C-7EF98EC73FF5}"/>
                </a:ext>
              </a:extLst>
            </xdr:cNvPr>
            <xdr:cNvSpPr txBox="1"/>
          </xdr:nvSpPr>
          <xdr:spPr>
            <a:xfrm>
              <a:off x="6494987" y="7039963"/>
              <a:ext cx="776287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 𝑀/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rgbClr val="ED7D31">
                      <a:lumMod val="75000"/>
                    </a:srgb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𝑚</a:t>
              </a:r>
              <a:r>
                <a:rPr kumimoji="0" lang="en-US" sz="1400" b="0" i="0" u="none" strike="noStrike" kern="0" cap="none" spc="0" normalizeH="0" baseline="-25000" noProof="0">
                  <a:ln>
                    <a:noFill/>
                  </a:ln>
                  <a:solidFill>
                    <a:srgbClr val="ED7D31">
                      <a:lumMod val="75000"/>
                    </a:srgb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"P" </a:t>
              </a:r>
              <a:r>
                <a:rPr kumimoji="0" lang="en-US" sz="1400" b="0" i="0" u="none" strike="noStrike" kern="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𝑙_𝑃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704585</xdr:colOff>
      <xdr:row>24</xdr:row>
      <xdr:rowOff>147121</xdr:rowOff>
    </xdr:from>
    <xdr:ext cx="36353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175794D7-0A84-4125-98CC-D7F15278BBC5}"/>
                </a:ext>
              </a:extLst>
            </xdr:cNvPr>
            <xdr:cNvSpPr txBox="1"/>
          </xdr:nvSpPr>
          <xdr:spPr>
            <a:xfrm>
              <a:off x="3295385" y="7109896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𝑆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175794D7-0A84-4125-98CC-D7F15278BBC5}"/>
                </a:ext>
              </a:extLst>
            </xdr:cNvPr>
            <xdr:cNvSpPr txBox="1"/>
          </xdr:nvSpPr>
          <xdr:spPr>
            <a:xfrm>
              <a:off x="3295385" y="7109896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𝑅_𝑆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704585</xdr:colOff>
      <xdr:row>25</xdr:row>
      <xdr:rowOff>145570</xdr:rowOff>
    </xdr:from>
    <xdr:ext cx="36353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AC665EF-03B9-4208-A28E-1893A086F258}"/>
                </a:ext>
              </a:extLst>
            </xdr:cNvPr>
            <xdr:cNvSpPr txBox="1"/>
          </xdr:nvSpPr>
          <xdr:spPr>
            <a:xfrm>
              <a:off x="3295385" y="7870345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𝑣</m:t>
                        </m:r>
                      </m:e>
                      <m:sub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𝑒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AC665EF-03B9-4208-A28E-1893A086F258}"/>
                </a:ext>
              </a:extLst>
            </xdr:cNvPr>
            <xdr:cNvSpPr txBox="1"/>
          </xdr:nvSpPr>
          <xdr:spPr>
            <a:xfrm>
              <a:off x="3295385" y="7870345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𝑣_𝑒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704585</xdr:colOff>
      <xdr:row>26</xdr:row>
      <xdr:rowOff>159725</xdr:rowOff>
    </xdr:from>
    <xdr:ext cx="36353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928BC487-0C53-42F4-9983-ED379AF33D32}"/>
                </a:ext>
              </a:extLst>
            </xdr:cNvPr>
            <xdr:cNvSpPr txBox="1"/>
          </xdr:nvSpPr>
          <xdr:spPr>
            <a:xfrm>
              <a:off x="3295385" y="8646500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𝑔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928BC487-0C53-42F4-9983-ED379AF33D32}"/>
                </a:ext>
              </a:extLst>
            </xdr:cNvPr>
            <xdr:cNvSpPr txBox="1"/>
          </xdr:nvSpPr>
          <xdr:spPr>
            <a:xfrm>
              <a:off x="3295385" y="8646500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𝑈_𝑔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704585</xdr:colOff>
      <xdr:row>27</xdr:row>
      <xdr:rowOff>149208</xdr:rowOff>
    </xdr:from>
    <xdr:ext cx="36353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968D98FE-B5CA-46EA-A299-BD72C6F0E51D}"/>
                </a:ext>
              </a:extLst>
            </xdr:cNvPr>
            <xdr:cNvSpPr txBox="1"/>
          </xdr:nvSpPr>
          <xdr:spPr>
            <a:xfrm>
              <a:off x="3295385" y="9397983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𝑔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968D98FE-B5CA-46EA-A299-BD72C6F0E51D}"/>
                </a:ext>
              </a:extLst>
            </xdr:cNvPr>
            <xdr:cNvSpPr txBox="1"/>
          </xdr:nvSpPr>
          <xdr:spPr>
            <a:xfrm>
              <a:off x="3295385" y="9397983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𝑔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704585</xdr:colOff>
      <xdr:row>28</xdr:row>
      <xdr:rowOff>149208</xdr:rowOff>
    </xdr:from>
    <xdr:ext cx="36353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4EF4A2E9-DAAB-405B-993D-ED00543E2C35}"/>
                </a:ext>
              </a:extLst>
            </xdr:cNvPr>
            <xdr:cNvSpPr txBox="1"/>
          </xdr:nvSpPr>
          <xdr:spPr>
            <a:xfrm>
              <a:off x="3295385" y="10159983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𝐹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4EF4A2E9-DAAB-405B-993D-ED00543E2C35}"/>
                </a:ext>
              </a:extLst>
            </xdr:cNvPr>
            <xdr:cNvSpPr txBox="1"/>
          </xdr:nvSpPr>
          <xdr:spPr>
            <a:xfrm>
              <a:off x="3295385" y="10159983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𝐹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122880</xdr:colOff>
      <xdr:row>26</xdr:row>
      <xdr:rowOff>89792</xdr:rowOff>
    </xdr:from>
    <xdr:ext cx="1480901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43019DC5-BF12-40BF-ACDA-12A3C8BE229B}"/>
                </a:ext>
              </a:extLst>
            </xdr:cNvPr>
            <xdr:cNvSpPr txBox="1"/>
          </xdr:nvSpPr>
          <xdr:spPr>
            <a:xfrm>
              <a:off x="6142680" y="8576567"/>
              <a:ext cx="148090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d>
                      <m:d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𝑙</m:t>
                            </m:r>
                            <m:r>
                              <a:rPr lang="en-US" sz="1400" b="0" i="1" baseline="-250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num>
                          <m:den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𝑟</m:t>
                            </m:r>
                          </m:den>
                        </m:f>
                        <m:f>
                          <m:fPr>
                            <m:ctrlPr>
                              <a:rPr lang="en-US" sz="140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𝑀</m:t>
                            </m:r>
                          </m:num>
                          <m:den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𝑚</m:t>
                            </m:r>
                            <m:r>
                              <a:rPr lang="en-US" sz="1400" b="0" i="1" baseline="-250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den>
                        </m:f>
                      </m:e>
                    </m:d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</m:t>
                        </m:r>
                        <m:r>
                          <a:rPr lang="en-US" sz="1400" b="0" i="1" baseline="-250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  <m:r>
                          <m:rPr>
                            <m:nor/>
                          </m:rPr>
                          <a:rPr kumimoji="0" lang="en-US" sz="1400" b="0" i="0" u="none" strike="noStrike" kern="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P</m:t>
                        </m:r>
                        <m:r>
                          <m:rPr>
                            <m:nor/>
                          </m:rPr>
                          <a:rPr lang="el-GR" sz="14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</m:den>
                    </m:f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𝐸</m:t>
                    </m:r>
                    <m:r>
                      <a:rPr lang="en-US" sz="1400" b="0" i="1" baseline="-25000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43019DC5-BF12-40BF-ACDA-12A3C8BE229B}"/>
                </a:ext>
              </a:extLst>
            </xdr:cNvPr>
            <xdr:cNvSpPr txBox="1"/>
          </xdr:nvSpPr>
          <xdr:spPr>
            <a:xfrm>
              <a:off x="6142680" y="8576567"/>
              <a:ext cx="148090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−(𝑙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𝑃/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  𝑀/𝑚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𝑃)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(𝑚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)/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𝑚</a:t>
              </a:r>
              <a:r>
                <a:rPr kumimoji="0" lang="en-US" sz="1400" b="0" i="0" u="none" strike="noStrike" kern="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</a:t>
              </a:r>
              <a:r>
                <a:rPr lang="el-GR" sz="140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"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𝐸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119321</xdr:colOff>
      <xdr:row>25</xdr:row>
      <xdr:rowOff>60986</xdr:rowOff>
    </xdr:from>
    <xdr:ext cx="1488018" cy="63652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7E8EF0B3-E992-468C-911D-2E880F0D39AE}"/>
                </a:ext>
              </a:extLst>
            </xdr:cNvPr>
            <xdr:cNvSpPr txBox="1"/>
          </xdr:nvSpPr>
          <xdr:spPr>
            <a:xfrm>
              <a:off x="6139121" y="7785761"/>
              <a:ext cx="1488018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ad>
                      <m:radPr>
                        <m:degHide m:val="on"/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  <m:d>
                          <m:dPr>
                            <m:ctrlP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𝑙</m:t>
                                </m:r>
                                <m:r>
                                  <a:rPr lang="en-US" sz="1400" b="0" i="1" baseline="-25000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𝑃</m:t>
                                </m:r>
                              </m:num>
                              <m:den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𝑟</m:t>
                                </m:r>
                              </m:den>
                            </m:f>
                            <m:f>
                              <m:fPr>
                                <m:ctrlPr>
                                  <a:rPr lang="en-US" sz="140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𝑀</m:t>
                                </m:r>
                              </m:num>
                              <m:den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𝑚</m:t>
                                </m:r>
                                <m:r>
                                  <a:rPr lang="en-US" sz="1400" b="0" i="1" baseline="-25000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𝑃</m:t>
                                </m:r>
                              </m:den>
                            </m:f>
                          </m:e>
                        </m:d>
                      </m:e>
                    </m:rad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7E8EF0B3-E992-468C-911D-2E880F0D39AE}"/>
                </a:ext>
              </a:extLst>
            </xdr:cNvPr>
            <xdr:cNvSpPr txBox="1"/>
          </xdr:nvSpPr>
          <xdr:spPr>
            <a:xfrm>
              <a:off x="6139121" y="7785761"/>
              <a:ext cx="1488018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en-US" sz="140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√(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2(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𝑙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𝑃/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  𝑀/𝑚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𝑃) )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𝑐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222011</xdr:colOff>
      <xdr:row>27</xdr:row>
      <xdr:rowOff>79275</xdr:rowOff>
    </xdr:from>
    <xdr:ext cx="1282638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6D117AB8-E019-4F8B-BC51-9937A0D4EEE1}"/>
                </a:ext>
              </a:extLst>
            </xdr:cNvPr>
            <xdr:cNvSpPr txBox="1"/>
          </xdr:nvSpPr>
          <xdr:spPr>
            <a:xfrm>
              <a:off x="6241811" y="9328050"/>
              <a:ext cx="1282638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d>
                      <m:d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𝑙</m:t>
                            </m:r>
                            <m:r>
                              <a:rPr lang="en-US" sz="1400" b="0" i="1" baseline="-250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num>
                          <m:den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𝑟</m:t>
                            </m:r>
                          </m:den>
                        </m:f>
                        <m:f>
                          <m:fPr>
                            <m:ctrlP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𝑀</m:t>
                            </m:r>
                          </m:num>
                          <m:den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𝑚</m:t>
                            </m:r>
                            <m:r>
                              <a:rPr lang="en-US" sz="1400" b="0" i="1" baseline="-250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den>
                        </m:f>
                      </m:e>
                    </m:d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𝑙</m:t>
                        </m:r>
                        <m:r>
                          <m:rPr>
                            <m:nor/>
                          </m:rPr>
                          <a:rPr kumimoji="0" lang="en-US" sz="1400" b="0" i="0" u="none" strike="noStrike" kern="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P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𝑎</m:t>
                    </m:r>
                    <m:r>
                      <a:rPr lang="en-US" sz="1400" b="0" i="1" baseline="-25000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6D117AB8-E019-4F8B-BC51-9937A0D4EEE1}"/>
                </a:ext>
              </a:extLst>
            </xdr:cNvPr>
            <xdr:cNvSpPr txBox="1"/>
          </xdr:nvSpPr>
          <xdr:spPr>
            <a:xfrm>
              <a:off x="6241811" y="9328050"/>
              <a:ext cx="1282638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−(</a:t>
              </a:r>
              <a:r>
                <a:rPr lang="en-US" sz="1400" b="0" i="0" baseline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𝑙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</a:t>
              </a:r>
              <a:r>
                <a:rPr lang="en-US" sz="1400" b="0" i="0" baseline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/𝑟  𝑀/𝑚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𝑃) 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𝑙</a:t>
              </a:r>
              <a:r>
                <a:rPr kumimoji="0" lang="en-US" sz="1400" b="0" i="0" u="none" strike="noStrike" kern="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"P" /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𝑎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157275</xdr:colOff>
      <xdr:row>28</xdr:row>
      <xdr:rowOff>79275</xdr:rowOff>
    </xdr:from>
    <xdr:ext cx="1412111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BC398E9B-65FB-4415-8890-3A4E4D4F534E}"/>
                </a:ext>
              </a:extLst>
            </xdr:cNvPr>
            <xdr:cNvSpPr txBox="1"/>
          </xdr:nvSpPr>
          <xdr:spPr>
            <a:xfrm>
              <a:off x="6177075" y="10090050"/>
              <a:ext cx="141211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d>
                      <m:d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𝑙</m:t>
                            </m:r>
                            <m:r>
                              <a:rPr lang="en-US" sz="1400" b="0" i="1" baseline="-250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num>
                          <m:den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𝑟</m:t>
                            </m:r>
                          </m:den>
                        </m:f>
                        <m:f>
                          <m:fPr>
                            <m:ctrlP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𝑀</m:t>
                            </m:r>
                          </m:num>
                          <m:den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𝑚</m:t>
                            </m:r>
                            <m:r>
                              <a:rPr lang="en-US" sz="1400" b="0" i="1" baseline="-250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den>
                        </m:f>
                      </m:e>
                    </m:d>
                    <m:f>
                      <m:f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𝑙</m:t>
                        </m:r>
                        <m:r>
                          <a:rPr kumimoji="0" lang="en-US" sz="1400" b="0" i="1" u="none" strike="noStrike" kern="120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num>
                      <m:den>
                        <m:r>
                          <a:rPr lang="en-US" sz="1400" b="0" i="1" baseline="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f>
                      <m:f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  <m:r>
                          <a:rPr kumimoji="0" lang="en-US" sz="1400" b="0" i="1" u="none" strike="noStrike" kern="120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den>
                    </m:f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𝐹</m:t>
                    </m:r>
                    <m:r>
                      <a:rPr lang="en-US" sz="1400" b="0" i="1" baseline="-25000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BC398E9B-65FB-4415-8890-3A4E4D4F534E}"/>
                </a:ext>
              </a:extLst>
            </xdr:cNvPr>
            <xdr:cNvSpPr txBox="1"/>
          </xdr:nvSpPr>
          <xdr:spPr>
            <a:xfrm>
              <a:off x="6177075" y="10090050"/>
              <a:ext cx="141211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−(</a:t>
              </a:r>
              <a:r>
                <a:rPr lang="en-US" sz="1400" b="0" i="0" baseline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𝑙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</a:t>
              </a:r>
              <a:r>
                <a:rPr lang="en-US" sz="1400" b="0" i="0" baseline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/𝑟  𝑀/𝑚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𝑃)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 𝑙</a:t>
              </a:r>
              <a:r>
                <a:rPr kumimoji="0" lang="en-US" sz="1400" b="0" i="0" u="none" strike="noStrike" kern="120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</a:t>
              </a:r>
              <a:r>
                <a:rPr lang="en-US" sz="1400" b="0" i="0" baseline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 𝑚/𝑚</a:t>
              </a:r>
              <a:r>
                <a:rPr kumimoji="0" lang="en-US" sz="1400" b="0" i="0" u="none" strike="noStrike" kern="120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𝐹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704585</xdr:colOff>
      <xdr:row>44</xdr:row>
      <xdr:rowOff>147224</xdr:rowOff>
    </xdr:from>
    <xdr:ext cx="36353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CAD986FB-ED2E-4BC0-BBD0-17ED5465791F}"/>
                </a:ext>
              </a:extLst>
            </xdr:cNvPr>
            <xdr:cNvSpPr txBox="1"/>
          </xdr:nvSpPr>
          <xdr:spPr>
            <a:xfrm>
              <a:off x="3295385" y="16825499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𝑣</m:t>
                        </m:r>
                      </m:e>
                      <m:sub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𝑒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CAD986FB-ED2E-4BC0-BBD0-17ED5465791F}"/>
                </a:ext>
              </a:extLst>
            </xdr:cNvPr>
            <xdr:cNvSpPr txBox="1"/>
          </xdr:nvSpPr>
          <xdr:spPr>
            <a:xfrm>
              <a:off x="3295385" y="16825499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𝑣_𝑒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704585</xdr:colOff>
      <xdr:row>45</xdr:row>
      <xdr:rowOff>129772</xdr:rowOff>
    </xdr:from>
    <xdr:ext cx="36353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E129EC20-969A-47BF-9FCE-E0E9F49D4C43}"/>
                </a:ext>
              </a:extLst>
            </xdr:cNvPr>
            <xdr:cNvSpPr txBox="1"/>
          </xdr:nvSpPr>
          <xdr:spPr>
            <a:xfrm>
              <a:off x="3295385" y="17570047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𝑔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E129EC20-969A-47BF-9FCE-E0E9F49D4C43}"/>
                </a:ext>
              </a:extLst>
            </xdr:cNvPr>
            <xdr:cNvSpPr txBox="1"/>
          </xdr:nvSpPr>
          <xdr:spPr>
            <a:xfrm>
              <a:off x="3295385" y="17570047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𝑈_𝑔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704585</xdr:colOff>
      <xdr:row>46</xdr:row>
      <xdr:rowOff>155569</xdr:rowOff>
    </xdr:from>
    <xdr:ext cx="36353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71B3F196-F4B8-437F-A93A-807D33AEE6BD}"/>
                </a:ext>
              </a:extLst>
            </xdr:cNvPr>
            <xdr:cNvSpPr txBox="1"/>
          </xdr:nvSpPr>
          <xdr:spPr>
            <a:xfrm>
              <a:off x="3295385" y="18357844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𝑔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71B3F196-F4B8-437F-A93A-807D33AEE6BD}"/>
                </a:ext>
              </a:extLst>
            </xdr:cNvPr>
            <xdr:cNvSpPr txBox="1"/>
          </xdr:nvSpPr>
          <xdr:spPr>
            <a:xfrm>
              <a:off x="3295385" y="18357844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𝑔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704585</xdr:colOff>
      <xdr:row>47</xdr:row>
      <xdr:rowOff>158591</xdr:rowOff>
    </xdr:from>
    <xdr:ext cx="36353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9B436894-ABCD-4216-B3C6-C26AFA99AC99}"/>
                </a:ext>
              </a:extLst>
            </xdr:cNvPr>
            <xdr:cNvSpPr txBox="1"/>
          </xdr:nvSpPr>
          <xdr:spPr>
            <a:xfrm>
              <a:off x="3295385" y="19122866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𝐹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9B436894-ABCD-4216-B3C6-C26AFA99AC99}"/>
                </a:ext>
              </a:extLst>
            </xdr:cNvPr>
            <xdr:cNvSpPr txBox="1"/>
          </xdr:nvSpPr>
          <xdr:spPr>
            <a:xfrm>
              <a:off x="3295385" y="19122866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𝐹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417114</xdr:colOff>
      <xdr:row>44</xdr:row>
      <xdr:rowOff>62640</xdr:rowOff>
    </xdr:from>
    <xdr:ext cx="931334" cy="63652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7A7E123F-27D6-4A92-A452-C4FCE2B4A503}"/>
                </a:ext>
              </a:extLst>
            </xdr:cNvPr>
            <xdr:cNvSpPr txBox="1"/>
          </xdr:nvSpPr>
          <xdr:spPr>
            <a:xfrm>
              <a:off x="4722414" y="16740915"/>
              <a:ext cx="931334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ad>
                      <m:radPr>
                        <m:degHide m:val="on"/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40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  <m:r>
                              <a:rPr lang="en-US" sz="1400" b="0" i="1" baseline="-250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</m:t>
                            </m:r>
                          </m:num>
                          <m:den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den>
                        </m:f>
                      </m:e>
                    </m:rad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7A7E123F-27D6-4A92-A452-C4FCE2B4A503}"/>
                </a:ext>
              </a:extLst>
            </xdr:cNvPr>
            <xdr:cNvSpPr txBox="1"/>
          </xdr:nvSpPr>
          <xdr:spPr>
            <a:xfrm>
              <a:off x="4722414" y="16740915"/>
              <a:ext cx="931334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en-US" sz="140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√(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𝑠/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𝑐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354144</xdr:colOff>
      <xdr:row>45</xdr:row>
      <xdr:rowOff>59839</xdr:rowOff>
    </xdr:from>
    <xdr:ext cx="1057275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6B96C912-A2CF-4793-A8CF-AD0CE04845F2}"/>
                </a:ext>
              </a:extLst>
            </xdr:cNvPr>
            <xdr:cNvSpPr txBox="1"/>
          </xdr:nvSpPr>
          <xdr:spPr>
            <a:xfrm>
              <a:off x="4659444" y="17500114"/>
              <a:ext cx="1057275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−</m:t>
                    </m:r>
                    <m:d>
                      <m:d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𝑅</m:t>
                            </m:r>
                            <m:r>
                              <a:rPr lang="en-US" sz="1400" b="0" i="1" baseline="-250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𝑠</m:t>
                            </m:r>
                          </m:num>
                          <m:den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</m:t>
                            </m:r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𝑟</m:t>
                            </m:r>
                          </m:den>
                        </m:f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 </m:t>
                        </m:r>
                      </m:e>
                    </m:d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𝑚</m:t>
                    </m:r>
                    <m:sSup>
                      <m:sSup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pPr>
                      <m:e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𝑐</m:t>
                        </m:r>
                      </m:e>
                      <m:sup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6B96C912-A2CF-4793-A8CF-AD0CE04845F2}"/>
                </a:ext>
              </a:extLst>
            </xdr:cNvPr>
            <xdr:cNvSpPr txBox="1"/>
          </xdr:nvSpPr>
          <xdr:spPr>
            <a:xfrm>
              <a:off x="4659444" y="17500114"/>
              <a:ext cx="1057275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−(𝑅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𝑠/</a:t>
              </a:r>
              <a:r>
                <a:rPr lang="en-US" sz="1400" b="0" i="0" baseline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  )𝑚𝑐^2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368560</xdr:colOff>
      <xdr:row>46</xdr:row>
      <xdr:rowOff>131519</xdr:rowOff>
    </xdr:from>
    <xdr:ext cx="989541" cy="5154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0AFE4BDD-5C00-484C-B7AD-CC5835D37577}"/>
                </a:ext>
              </a:extLst>
            </xdr:cNvPr>
            <xdr:cNvSpPr txBox="1"/>
          </xdr:nvSpPr>
          <xdr:spPr>
            <a:xfrm>
              <a:off x="6388360" y="18333794"/>
              <a:ext cx="989541" cy="515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f>
                      <m:f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  <m:r>
                          <a:rPr kumimoji="0" lang="en-US" sz="1400" b="0" i="1" u="none" strike="noStrike" kern="120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𝑠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𝑙</m:t>
                        </m:r>
                        <m:r>
                          <m:rPr>
                            <m:nor/>
                          </m:rPr>
                          <a:rPr kumimoji="0" lang="en-US" sz="1400" b="0" i="0" u="none" strike="noStrike" kern="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P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𝑎</m:t>
                    </m:r>
                    <m:r>
                      <a:rPr lang="en-US" sz="1400" b="0" i="1" baseline="-25000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0AFE4BDD-5C00-484C-B7AD-CC5835D37577}"/>
                </a:ext>
              </a:extLst>
            </xdr:cNvPr>
            <xdr:cNvSpPr txBox="1"/>
          </xdr:nvSpPr>
          <xdr:spPr>
            <a:xfrm>
              <a:off x="6388360" y="18333794"/>
              <a:ext cx="989541" cy="515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−𝑅</a:t>
              </a:r>
              <a:r>
                <a:rPr kumimoji="0" lang="en-US" sz="1400" b="0" i="0" u="none" strike="noStrike" kern="120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𝑠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/2𝑟  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𝑙</a:t>
              </a:r>
              <a:r>
                <a:rPr kumimoji="0" lang="en-US" sz="1400" b="0" i="0" u="none" strike="noStrike" kern="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"P" /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 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𝑎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265565</xdr:colOff>
      <xdr:row>47</xdr:row>
      <xdr:rowOff>88658</xdr:rowOff>
    </xdr:from>
    <xdr:ext cx="1195531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7446F981-D2B8-4B9E-A6DC-DB57E8161917}"/>
                </a:ext>
              </a:extLst>
            </xdr:cNvPr>
            <xdr:cNvSpPr txBox="1"/>
          </xdr:nvSpPr>
          <xdr:spPr>
            <a:xfrm>
              <a:off x="6285365" y="19052933"/>
              <a:ext cx="119553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  <m:r>
                          <a:rPr kumimoji="0" lang="en-US" sz="1400" b="0" i="1" u="none" strike="noStrike" kern="120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𝑠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𝑙</m:t>
                        </m:r>
                        <m:r>
                          <m:rPr>
                            <m:nor/>
                          </m:rPr>
                          <a:rPr kumimoji="0" lang="en-US" sz="1400" b="0" i="0" u="none" strike="noStrike" kern="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P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f>
                      <m:f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</m:num>
                      <m:den>
                        <m:sSub>
                          <m:sSubPr>
                            <m:ctrlPr>
                              <a:rPr kumimoji="0" lang="en-US" sz="14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0" lang="en-US" sz="14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𝑚</m:t>
                            </m:r>
                          </m:e>
                          <m:sub>
                            <m:r>
                              <a:rPr kumimoji="0" lang="en-US" sz="14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sub>
                        </m:sSub>
                      </m:den>
                    </m:f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𝐹</m:t>
                    </m:r>
                    <m:r>
                      <a:rPr lang="en-US" sz="1400" b="0" i="1" baseline="-25000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7446F981-D2B8-4B9E-A6DC-DB57E8161917}"/>
                </a:ext>
              </a:extLst>
            </xdr:cNvPr>
            <xdr:cNvSpPr txBox="1"/>
          </xdr:nvSpPr>
          <xdr:spPr>
            <a:xfrm>
              <a:off x="6285365" y="19052933"/>
              <a:ext cx="119553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𝑅</a:t>
              </a:r>
              <a:r>
                <a:rPr kumimoji="0" lang="en-US" sz="1400" b="0" i="0" u="none" strike="noStrike" kern="120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𝑠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/2𝑟  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𝑙</a:t>
              </a:r>
              <a:r>
                <a:rPr kumimoji="0" lang="en-US" sz="1400" b="0" i="0" u="none" strike="noStrike" kern="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"P" /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   𝑚/𝑚_𝑃  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𝐹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323713</xdr:colOff>
      <xdr:row>45</xdr:row>
      <xdr:rowOff>66344</xdr:rowOff>
    </xdr:from>
    <xdr:ext cx="1079234" cy="59420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4717262D-1C88-4CE6-8205-E2A182E8D709}"/>
                </a:ext>
              </a:extLst>
            </xdr:cNvPr>
            <xdr:cNvSpPr txBox="1"/>
          </xdr:nvSpPr>
          <xdr:spPr>
            <a:xfrm>
              <a:off x="6343513" y="17506619"/>
              <a:ext cx="1079234" cy="5942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f>
                      <m:f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  <m:r>
                          <a:rPr kumimoji="0" lang="en-US" sz="1400" b="0" i="1" u="none" strike="noStrike" kern="120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𝑠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f>
                      <m:f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</m:num>
                      <m:den>
                        <m:sSub>
                          <m:sSubPr>
                            <m:ctrlPr>
                              <a:rPr kumimoji="0" lang="en-US" sz="1400" b="0" i="1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0" lang="en-US" sz="1400" b="0" i="1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𝑚</m:t>
                            </m:r>
                          </m:e>
                          <m:sub>
                            <m:r>
                              <a:rPr kumimoji="0" lang="en-US" sz="1400" b="0" i="1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sub>
                        </m:sSub>
                      </m:den>
                    </m:f>
                    <m:sSub>
                      <m:sSub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4717262D-1C88-4CE6-8205-E2A182E8D709}"/>
                </a:ext>
              </a:extLst>
            </xdr:cNvPr>
            <xdr:cNvSpPr txBox="1"/>
          </xdr:nvSpPr>
          <xdr:spPr>
            <a:xfrm>
              <a:off x="6343513" y="17506619"/>
              <a:ext cx="1079234" cy="5942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−𝑅</a:t>
              </a:r>
              <a:r>
                <a:rPr kumimoji="0" lang="en-US" sz="1400" b="0" i="0" u="none" strike="noStrike" kern="120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𝑠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/2𝑟   𝑚/𝑚_𝑃  𝐸_𝑃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388011</xdr:colOff>
      <xdr:row>46</xdr:row>
      <xdr:rowOff>85636</xdr:rowOff>
    </xdr:from>
    <xdr:ext cx="989541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EDF437FB-5E97-430D-91CA-113FC5F6D431}"/>
                </a:ext>
              </a:extLst>
            </xdr:cNvPr>
            <xdr:cNvSpPr txBox="1"/>
          </xdr:nvSpPr>
          <xdr:spPr>
            <a:xfrm>
              <a:off x="4693311" y="18287911"/>
              <a:ext cx="98954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f>
                      <m:f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  <m:r>
                          <a:rPr kumimoji="0" lang="en-US" sz="1400" b="0" i="1" u="none" strike="noStrike" kern="120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𝑠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40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</m:e>
                          <m:sup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EDF437FB-5E97-430D-91CA-113FC5F6D431}"/>
                </a:ext>
              </a:extLst>
            </xdr:cNvPr>
            <xdr:cNvSpPr txBox="1"/>
          </xdr:nvSpPr>
          <xdr:spPr>
            <a:xfrm>
              <a:off x="4693311" y="18287911"/>
              <a:ext cx="98954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−𝑅</a:t>
              </a:r>
              <a:r>
                <a:rPr kumimoji="0" lang="en-US" sz="1400" b="0" i="0" u="none" strike="noStrike" kern="120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𝑠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/2𝑟  </a:t>
              </a:r>
              <a:r>
                <a:rPr lang="en-US" sz="140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𝑐^2/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411823</xdr:colOff>
      <xdr:row>47</xdr:row>
      <xdr:rowOff>88658</xdr:rowOff>
    </xdr:from>
    <xdr:ext cx="989541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971A3CF0-CB50-4BB3-A85E-7978AD72CABE}"/>
                </a:ext>
              </a:extLst>
            </xdr:cNvPr>
            <xdr:cNvSpPr txBox="1"/>
          </xdr:nvSpPr>
          <xdr:spPr>
            <a:xfrm>
              <a:off x="4717123" y="19052933"/>
              <a:ext cx="98954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  <m:r>
                          <a:rPr kumimoji="0" lang="en-US" sz="1400" b="0" i="1" u="none" strike="noStrike" kern="120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𝑠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</m:t>
                        </m:r>
                        <m:sSup>
                          <m:sSupPr>
                            <m:ctrlPr>
                              <a:rPr lang="en-US" sz="140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</m:e>
                          <m:sup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971A3CF0-CB50-4BB3-A85E-7978AD72CABE}"/>
                </a:ext>
              </a:extLst>
            </xdr:cNvPr>
            <xdr:cNvSpPr txBox="1"/>
          </xdr:nvSpPr>
          <xdr:spPr>
            <a:xfrm>
              <a:off x="4717123" y="19052933"/>
              <a:ext cx="98954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𝑅</a:t>
              </a:r>
              <a:r>
                <a:rPr kumimoji="0" lang="en-US" sz="1400" b="0" i="0" u="none" strike="noStrike" kern="120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𝑠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/2𝑟  </a:t>
              </a:r>
              <a:r>
                <a:rPr lang="en-US" sz="140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(𝑚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𝑐^2)/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397663</xdr:colOff>
      <xdr:row>44</xdr:row>
      <xdr:rowOff>62640</xdr:rowOff>
    </xdr:from>
    <xdr:ext cx="931334" cy="63652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35B82DE6-169D-41B3-B7D0-C406CEAA03A5}"/>
                </a:ext>
              </a:extLst>
            </xdr:cNvPr>
            <xdr:cNvSpPr txBox="1"/>
          </xdr:nvSpPr>
          <xdr:spPr>
            <a:xfrm>
              <a:off x="6417463" y="16740915"/>
              <a:ext cx="931334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ad>
                      <m:radPr>
                        <m:degHide m:val="on"/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40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  <m:r>
                              <a:rPr lang="en-US" sz="1400" b="0" i="1" baseline="-250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</m:t>
                            </m:r>
                          </m:num>
                          <m:den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den>
                        </m:f>
                      </m:e>
                    </m:rad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f>
                      <m:f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e>
                          <m:sub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35B82DE6-169D-41B3-B7D0-C406CEAA03A5}"/>
                </a:ext>
              </a:extLst>
            </xdr:cNvPr>
            <xdr:cNvSpPr txBox="1"/>
          </xdr:nvSpPr>
          <xdr:spPr>
            <a:xfrm>
              <a:off x="6417463" y="16740915"/>
              <a:ext cx="931334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en-US" sz="140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√(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𝑠/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 𝑙_𝑃/𝑡_𝑃 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255030</xdr:colOff>
      <xdr:row>26</xdr:row>
      <xdr:rowOff>89792</xdr:rowOff>
    </xdr:from>
    <xdr:ext cx="1233250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36DB2AD9-1B22-4335-AC9C-917711EC343A}"/>
                </a:ext>
              </a:extLst>
            </xdr:cNvPr>
            <xdr:cNvSpPr txBox="1"/>
          </xdr:nvSpPr>
          <xdr:spPr>
            <a:xfrm>
              <a:off x="7989330" y="8576567"/>
              <a:ext cx="1233250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d>
                      <m:d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𝑃</m:t>
                                </m:r>
                              </m:sub>
                            </m:sSub>
                          </m:num>
                          <m:den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𝑟</m:t>
                            </m:r>
                          </m:den>
                        </m:f>
                        <m:f>
                          <m:fPr>
                            <m:ctrlP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𝑀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𝑃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𝑚</m:t>
                    </m:r>
                    <m:sSup>
                      <m:sSup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pPr>
                      <m:e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𝑐</m:t>
                        </m:r>
                      </m:e>
                      <m:sup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 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36DB2AD9-1B22-4335-AC9C-917711EC343A}"/>
                </a:ext>
              </a:extLst>
            </xdr:cNvPr>
            <xdr:cNvSpPr txBox="1"/>
          </xdr:nvSpPr>
          <xdr:spPr>
            <a:xfrm>
              <a:off x="7989330" y="8576567"/>
              <a:ext cx="1233250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−(𝑙_𝑃/𝑟  𝑀/𝑚_𝑃 )𝑚𝑐^2   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570175</xdr:colOff>
      <xdr:row>54</xdr:row>
      <xdr:rowOff>119062</xdr:rowOff>
    </xdr:from>
    <xdr:ext cx="620447" cy="5476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D6CDD3D4-2FBF-49CB-8BEF-AAF91B4EF8F7}"/>
                </a:ext>
              </a:extLst>
            </xdr:cNvPr>
            <xdr:cNvSpPr txBox="1"/>
          </xdr:nvSpPr>
          <xdr:spPr>
            <a:xfrm>
              <a:off x="8304475" y="22150387"/>
              <a:ext cx="620447" cy="5476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𝑙</m:t>
                        </m:r>
                        <m:r>
                          <a:rPr lang="en-US" sz="1400" b="0" i="1" baseline="-250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num>
                      <m:den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f>
                      <m:f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𝑀</m:t>
                        </m:r>
                      </m:num>
                      <m:den>
                        <m:sSub>
                          <m:sSubPr>
                            <m:ctrlP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D6CDD3D4-2FBF-49CB-8BEF-AAF91B4EF8F7}"/>
                </a:ext>
              </a:extLst>
            </xdr:cNvPr>
            <xdr:cNvSpPr txBox="1"/>
          </xdr:nvSpPr>
          <xdr:spPr>
            <a:xfrm>
              <a:off x="8304475" y="22150387"/>
              <a:ext cx="620447" cy="5476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𝑙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𝑃/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   𝑀/𝑚_𝑃 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71568</xdr:colOff>
      <xdr:row>29</xdr:row>
      <xdr:rowOff>82206</xdr:rowOff>
    </xdr:from>
    <xdr:ext cx="1595310" cy="58816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C057AEF1-F352-40EB-94DF-2AD930A56825}"/>
                </a:ext>
              </a:extLst>
            </xdr:cNvPr>
            <xdr:cNvSpPr txBox="1"/>
          </xdr:nvSpPr>
          <xdr:spPr>
            <a:xfrm>
              <a:off x="6091368" y="10854981"/>
              <a:ext cx="1595310" cy="5881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3</m:t>
                        </m:r>
                      </m:num>
                      <m:den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5</m:t>
                        </m:r>
                      </m:den>
                    </m:f>
                    <m:d>
                      <m:d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num>
                          <m:den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𝑅</m:t>
                            </m:r>
                          </m:den>
                        </m:f>
                        <m:f>
                          <m:fPr>
                            <m:ctrlP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𝑀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den>
                        </m:f>
                      </m:e>
                    </m:d>
                    <m:f>
                      <m:f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𝑀</m:t>
                        </m:r>
                      </m:num>
                      <m:den>
                        <m:sSub>
                          <m:sSubPr>
                            <m:ctrlP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sub>
                        </m:sSub>
                      </m:den>
                    </m:f>
                    <m:sSub>
                      <m:sSub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C057AEF1-F352-40EB-94DF-2AD930A56825}"/>
                </a:ext>
              </a:extLst>
            </xdr:cNvPr>
            <xdr:cNvSpPr txBox="1"/>
          </xdr:nvSpPr>
          <xdr:spPr>
            <a:xfrm>
              <a:off x="6091368" y="10854981"/>
              <a:ext cx="1595310" cy="5881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−3/5 (𝑙_𝑃/𝑅  𝑀/𝑚_𝑃 )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 𝑀/𝑚_𝑃 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𝐸_𝑃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436296</xdr:colOff>
      <xdr:row>29</xdr:row>
      <xdr:rowOff>71437</xdr:rowOff>
    </xdr:from>
    <xdr:ext cx="892970" cy="60970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E2BB84E9-D77B-40D7-9DE6-0126AF00A9E2}"/>
                </a:ext>
              </a:extLst>
            </xdr:cNvPr>
            <xdr:cNvSpPr txBox="1"/>
          </xdr:nvSpPr>
          <xdr:spPr>
            <a:xfrm>
              <a:off x="4741596" y="10844212"/>
              <a:ext cx="892970" cy="6097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f>
                      <m:f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3</m:t>
                        </m:r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𝐺</m:t>
                        </m:r>
                        <m:sSup>
                          <m:sSupPr>
                            <m:ctrlPr>
                              <a:rPr kumimoji="0" lang="en-US" sz="14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kumimoji="0" lang="en-US" sz="14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𝑀</m:t>
                            </m:r>
                          </m:e>
                          <m:sup>
                            <m:r>
                              <a:rPr kumimoji="0" lang="en-US" sz="14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5</m:t>
                        </m:r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E2BB84E9-D77B-40D7-9DE6-0126AF00A9E2}"/>
                </a:ext>
              </a:extLst>
            </xdr:cNvPr>
            <xdr:cNvSpPr txBox="1"/>
          </xdr:nvSpPr>
          <xdr:spPr>
            <a:xfrm>
              <a:off x="4741596" y="10844212"/>
              <a:ext cx="892970" cy="6097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−(3𝐺𝑀^2)/5𝑅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388011</xdr:colOff>
      <xdr:row>48</xdr:row>
      <xdr:rowOff>71438</xdr:rowOff>
    </xdr:from>
    <xdr:ext cx="989541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E39BE17E-19C8-48DD-83E4-36A1D0BC6EB9}"/>
                </a:ext>
              </a:extLst>
            </xdr:cNvPr>
            <xdr:cNvSpPr txBox="1"/>
          </xdr:nvSpPr>
          <xdr:spPr>
            <a:xfrm>
              <a:off x="4693311" y="19797713"/>
              <a:ext cx="98954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f>
                      <m:f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  <m:r>
                          <a:rPr kumimoji="0" lang="en-US" sz="1400" b="0" i="1" u="none" strike="noStrike" kern="120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𝑠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𝑀</m:t>
                    </m:r>
                    <m:sSup>
                      <m:sSup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pPr>
                      <m:e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𝑐</m:t>
                        </m:r>
                      </m:e>
                      <m:sup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E39BE17E-19C8-48DD-83E4-36A1D0BC6EB9}"/>
                </a:ext>
              </a:extLst>
            </xdr:cNvPr>
            <xdr:cNvSpPr txBox="1"/>
          </xdr:nvSpPr>
          <xdr:spPr>
            <a:xfrm>
              <a:off x="4693311" y="19797713"/>
              <a:ext cx="98954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−𝑅</a:t>
              </a:r>
              <a:r>
                <a:rPr kumimoji="0" lang="en-US" sz="1400" b="0" i="0" u="none" strike="noStrike" kern="120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𝑠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/2𝑟  𝑀𝑐^2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428624</xdr:colOff>
      <xdr:row>16</xdr:row>
      <xdr:rowOff>35718</xdr:rowOff>
    </xdr:from>
    <xdr:ext cx="928687" cy="62758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3F0947C0-A34E-47A4-89D4-DE96E2AD372D}"/>
                </a:ext>
              </a:extLst>
            </xdr:cNvPr>
            <xdr:cNvSpPr txBox="1"/>
          </xdr:nvSpPr>
          <xdr:spPr>
            <a:xfrm>
              <a:off x="1304924" y="4198143"/>
              <a:ext cx="928687" cy="627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𝐺</m:t>
                    </m:r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𝑙</m:t>
                        </m:r>
                        <m:r>
                          <a:rPr lang="en-US" sz="1400" b="0" i="1" baseline="-250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  <m:r>
                          <a:rPr kumimoji="0" lang="en-US" sz="1400" b="0" i="1" u="none" strike="noStrike" kern="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den>
                    </m:f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𝑐</m:t>
                    </m:r>
                    <m:r>
                      <a:rPr kumimoji="0" lang="en-US" sz="1400" b="0" i="1" u="none" strike="noStrike" kern="0" cap="none" spc="0" normalizeH="0" baseline="3000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2</m:t>
                    </m:r>
                  </m:oMath>
                </m:oMathPara>
              </a14:m>
              <a:endParaRPr lang="en-US" sz="1400" baseline="300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3F0947C0-A34E-47A4-89D4-DE96E2AD372D}"/>
                </a:ext>
              </a:extLst>
            </xdr:cNvPr>
            <xdr:cNvSpPr txBox="1"/>
          </xdr:nvSpPr>
          <xdr:spPr>
            <a:xfrm>
              <a:off x="1304924" y="4198143"/>
              <a:ext cx="928687" cy="627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𝐺=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𝑙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𝑃/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𝑚</a:t>
              </a:r>
              <a:r>
                <a:rPr kumimoji="0" lang="en-US" sz="1400" b="0" i="0" u="none" strike="noStrike" kern="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𝑐</a:t>
              </a:r>
              <a:r>
                <a:rPr kumimoji="0" lang="en-US" sz="1400" b="0" i="0" u="none" strike="noStrike" kern="0" cap="none" spc="0" normalizeH="0" baseline="30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</a:t>
              </a:r>
              <a:endParaRPr lang="en-US" sz="1400" baseline="300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392907</xdr:colOff>
      <xdr:row>35</xdr:row>
      <xdr:rowOff>95250</xdr:rowOff>
    </xdr:from>
    <xdr:ext cx="928687" cy="62758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C5E5BCCB-6BF6-4F5A-9C95-E1419FC452F5}"/>
                </a:ext>
              </a:extLst>
            </xdr:cNvPr>
            <xdr:cNvSpPr txBox="1"/>
          </xdr:nvSpPr>
          <xdr:spPr>
            <a:xfrm>
              <a:off x="1269207" y="13725525"/>
              <a:ext cx="928687" cy="627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𝑙</m:t>
                        </m:r>
                        <m:r>
                          <a:rPr lang="en-US" sz="1400" b="0" i="1" baseline="-25000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  <m:r>
                          <a:rPr kumimoji="0" lang="en-US" sz="1400" b="0" i="1" u="none" strike="noStrike" kern="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den>
                    </m:f>
                  </m:oMath>
                </m:oMathPara>
              </a14:m>
              <a:endParaRPr lang="en-US" sz="1400" baseline="300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C5E5BCCB-6BF6-4F5A-9C95-E1419FC452F5}"/>
                </a:ext>
              </a:extLst>
            </xdr:cNvPr>
            <xdr:cNvSpPr txBox="1"/>
          </xdr:nvSpPr>
          <xdr:spPr>
            <a:xfrm>
              <a:off x="1269207" y="13725525"/>
              <a:ext cx="928687" cy="627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𝑙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𝑃/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𝑚</a:t>
              </a:r>
              <a:r>
                <a:rPr kumimoji="0" lang="en-US" sz="1400" b="0" i="0" u="none" strike="noStrike" kern="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</a:t>
              </a:r>
              <a:endParaRPr lang="en-US" sz="1400" baseline="300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704585</xdr:colOff>
      <xdr:row>48</xdr:row>
      <xdr:rowOff>141371</xdr:rowOff>
    </xdr:from>
    <xdr:ext cx="36353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FD3E398D-2984-4ECD-AEA8-4CA11CA8B996}"/>
                </a:ext>
              </a:extLst>
            </xdr:cNvPr>
            <xdr:cNvSpPr txBox="1"/>
          </xdr:nvSpPr>
          <xdr:spPr>
            <a:xfrm>
              <a:off x="3295385" y="19867646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𝑈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FD3E398D-2984-4ECD-AEA8-4CA11CA8B996}"/>
                </a:ext>
              </a:extLst>
            </xdr:cNvPr>
            <xdr:cNvSpPr txBox="1"/>
          </xdr:nvSpPr>
          <xdr:spPr>
            <a:xfrm>
              <a:off x="3295385" y="19867646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𝑈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10</xdr:col>
      <xdr:colOff>297654</xdr:colOff>
      <xdr:row>67</xdr:row>
      <xdr:rowOff>62334</xdr:rowOff>
    </xdr:from>
    <xdr:ext cx="838343" cy="63652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6F084D2D-0071-4FE6-BA9A-612D000116B5}"/>
                </a:ext>
              </a:extLst>
            </xdr:cNvPr>
            <xdr:cNvSpPr txBox="1"/>
          </xdr:nvSpPr>
          <xdr:spPr>
            <a:xfrm>
              <a:off x="14889954" y="26075109"/>
              <a:ext cx="838343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ad>
                      <m:radPr>
                        <m:degHide m:val="on"/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40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  <m:r>
                              <a:rPr lang="en-US" sz="140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𝐺</m:t>
                            </m:r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𝑀</m:t>
                            </m:r>
                          </m:num>
                          <m:den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𝑟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6F084D2D-0071-4FE6-BA9A-612D000116B5}"/>
                </a:ext>
              </a:extLst>
            </xdr:cNvPr>
            <xdr:cNvSpPr txBox="1"/>
          </xdr:nvSpPr>
          <xdr:spPr>
            <a:xfrm>
              <a:off x="14889954" y="26075109"/>
              <a:ext cx="838343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en-US" sz="140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√(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en-US" sz="140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𝐺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𝑀/𝑟)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9</xdr:col>
      <xdr:colOff>345283</xdr:colOff>
      <xdr:row>67</xdr:row>
      <xdr:rowOff>74339</xdr:rowOff>
    </xdr:from>
    <xdr:ext cx="738186" cy="61251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181C5F1F-C30C-4331-8C14-1BE1AE763006}"/>
                </a:ext>
              </a:extLst>
            </xdr:cNvPr>
            <xdr:cNvSpPr txBox="1"/>
          </xdr:nvSpPr>
          <xdr:spPr>
            <a:xfrm>
              <a:off x="13223083" y="26087114"/>
              <a:ext cx="738186" cy="6125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𝐺𝑀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𝑐</m:t>
                        </m:r>
                        <m:r>
                          <a:rPr kumimoji="0" lang="en-US" sz="1400" b="0" i="1" u="none" strike="noStrike" kern="0" cap="none" spc="0" normalizeH="0" baseline="30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181C5F1F-C30C-4331-8C14-1BE1AE763006}"/>
                </a:ext>
              </a:extLst>
            </xdr:cNvPr>
            <xdr:cNvSpPr txBox="1"/>
          </xdr:nvSpPr>
          <xdr:spPr>
            <a:xfrm>
              <a:off x="13223083" y="26087114"/>
              <a:ext cx="738186" cy="6125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2𝐺𝑀/𝑐</a:t>
              </a:r>
              <a:r>
                <a:rPr kumimoji="0" lang="en-US" sz="1400" b="0" i="0" u="none" strike="noStrike" kern="0" cap="none" spc="0" normalizeH="0" baseline="30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11</xdr:col>
      <xdr:colOff>252412</xdr:colOff>
      <xdr:row>67</xdr:row>
      <xdr:rowOff>116011</xdr:rowOff>
    </xdr:from>
    <xdr:ext cx="831056" cy="5291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805758BD-8BD5-4E10-B5A1-EF69E910AA99}"/>
                </a:ext>
              </a:extLst>
            </xdr:cNvPr>
            <xdr:cNvSpPr txBox="1"/>
          </xdr:nvSpPr>
          <xdr:spPr>
            <a:xfrm>
              <a:off x="16559212" y="26128786"/>
              <a:ext cx="831056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𝐺𝑀𝑚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805758BD-8BD5-4E10-B5A1-EF69E910AA99}"/>
                </a:ext>
              </a:extLst>
            </xdr:cNvPr>
            <xdr:cNvSpPr txBox="1"/>
          </xdr:nvSpPr>
          <xdr:spPr>
            <a:xfrm>
              <a:off x="16559212" y="26128786"/>
              <a:ext cx="831056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𝐺𝑀𝑚/𝑟 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13</xdr:col>
      <xdr:colOff>314322</xdr:colOff>
      <xdr:row>67</xdr:row>
      <xdr:rowOff>116011</xdr:rowOff>
    </xdr:from>
    <xdr:ext cx="781049" cy="5291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E1AFD57F-775C-4203-8418-93C3C6A99F9F}"/>
                </a:ext>
              </a:extLst>
            </xdr:cNvPr>
            <xdr:cNvSpPr txBox="1"/>
          </xdr:nvSpPr>
          <xdr:spPr>
            <a:xfrm>
              <a:off x="20050122" y="26128786"/>
              <a:ext cx="781049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𝐺𝑀𝑚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  <m:r>
                          <a:rPr kumimoji="0" lang="en-US" sz="1400" b="0" i="1" u="none" strike="noStrike" kern="0" cap="none" spc="0" normalizeH="0" baseline="30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E1AFD57F-775C-4203-8418-93C3C6A99F9F}"/>
                </a:ext>
              </a:extLst>
            </xdr:cNvPr>
            <xdr:cNvSpPr txBox="1"/>
          </xdr:nvSpPr>
          <xdr:spPr>
            <a:xfrm>
              <a:off x="20050122" y="26128786"/>
              <a:ext cx="781049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𝐺𝑀𝑚/𝑟</a:t>
              </a:r>
              <a:r>
                <a:rPr kumimoji="0" lang="en-US" sz="1400" b="0" i="0" u="none" strike="noStrike" kern="0" cap="none" spc="0" normalizeH="0" baseline="30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12</xdr:col>
      <xdr:colOff>352422</xdr:colOff>
      <xdr:row>67</xdr:row>
      <xdr:rowOff>116011</xdr:rowOff>
    </xdr:from>
    <xdr:ext cx="695324" cy="5291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997FC0D4-B452-4555-B37F-10C825126F88}"/>
                </a:ext>
              </a:extLst>
            </xdr:cNvPr>
            <xdr:cNvSpPr txBox="1"/>
          </xdr:nvSpPr>
          <xdr:spPr>
            <a:xfrm>
              <a:off x="18373722" y="26128786"/>
              <a:ext cx="69532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𝐺𝑀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  <m:r>
                          <a:rPr kumimoji="0" lang="en-US" sz="1400" b="0" i="1" u="none" strike="noStrike" kern="0" cap="none" spc="0" normalizeH="0" baseline="30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997FC0D4-B452-4555-B37F-10C825126F88}"/>
                </a:ext>
              </a:extLst>
            </xdr:cNvPr>
            <xdr:cNvSpPr txBox="1"/>
          </xdr:nvSpPr>
          <xdr:spPr>
            <a:xfrm>
              <a:off x="18373722" y="26128786"/>
              <a:ext cx="69532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𝐺𝑀/𝑟</a:t>
              </a:r>
              <a:r>
                <a:rPr kumimoji="0" lang="en-US" sz="1400" b="0" i="0" u="none" strike="noStrike" kern="0" cap="none" spc="0" normalizeH="0" baseline="30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704585</xdr:colOff>
      <xdr:row>29</xdr:row>
      <xdr:rowOff>142614</xdr:rowOff>
    </xdr:from>
    <xdr:ext cx="36353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2E781AA9-B14A-4E27-ACAE-1CA96C42E83C}"/>
                </a:ext>
              </a:extLst>
            </xdr:cNvPr>
            <xdr:cNvSpPr txBox="1"/>
          </xdr:nvSpPr>
          <xdr:spPr>
            <a:xfrm>
              <a:off x="3295385" y="10915389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𝑈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2E781AA9-B14A-4E27-ACAE-1CA96C42E83C}"/>
                </a:ext>
              </a:extLst>
            </xdr:cNvPr>
            <xdr:cNvSpPr txBox="1"/>
          </xdr:nvSpPr>
          <xdr:spPr>
            <a:xfrm>
              <a:off x="3295385" y="10915389"/>
              <a:ext cx="36353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𝑈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231536</xdr:colOff>
      <xdr:row>28</xdr:row>
      <xdr:rowOff>88800</xdr:rowOff>
    </xdr:from>
    <xdr:ext cx="1282638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93D4C99B-1D0B-4196-ADB6-17318B5A72E0}"/>
                </a:ext>
              </a:extLst>
            </xdr:cNvPr>
            <xdr:cNvSpPr txBox="1"/>
          </xdr:nvSpPr>
          <xdr:spPr>
            <a:xfrm>
              <a:off x="7965836" y="10099575"/>
              <a:ext cx="1282638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d>
                      <m:d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𝑙</m:t>
                            </m:r>
                            <m:r>
                              <a:rPr lang="en-US" sz="1400" b="0" i="1" baseline="-250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num>
                          <m:den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𝑟</m:t>
                            </m:r>
                          </m:den>
                        </m:f>
                        <m:f>
                          <m:fPr>
                            <m:ctrlP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𝑀</m:t>
                            </m:r>
                          </m:num>
                          <m:den>
                            <m:r>
                              <a:rPr lang="en-US" sz="1400" b="0" i="1" baseline="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𝑚</m:t>
                            </m:r>
                            <m:r>
                              <a:rPr lang="en-US" sz="1400" b="0" i="1" baseline="-25000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den>
                        </m:f>
                      </m:e>
                    </m:d>
                    <m:f>
                      <m:fPr>
                        <m:ctrlPr>
                          <a:rPr lang="en-US" sz="140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𝑙</m:t>
                        </m:r>
                        <m:r>
                          <m:rPr>
                            <m:nor/>
                          </m:rPr>
                          <a:rPr kumimoji="0" lang="en-US" sz="1400" b="0" i="0" u="none" strike="noStrike" kern="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P</m:t>
                        </m:r>
                      </m:num>
                      <m:den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𝑚</m:t>
                    </m:r>
                    <m:r>
                      <a:rPr lang="en-US" sz="1400" b="0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𝑎</m:t>
                    </m:r>
                    <m:r>
                      <a:rPr lang="en-US" sz="1400" b="0" i="1" baseline="-25000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93D4C99B-1D0B-4196-ADB6-17318B5A72E0}"/>
                </a:ext>
              </a:extLst>
            </xdr:cNvPr>
            <xdr:cNvSpPr txBox="1"/>
          </xdr:nvSpPr>
          <xdr:spPr>
            <a:xfrm>
              <a:off x="7965836" y="10099575"/>
              <a:ext cx="1282638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−(</a:t>
              </a:r>
              <a:r>
                <a:rPr lang="en-US" sz="1400" b="0" i="0" baseline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𝑙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</a:t>
              </a:r>
              <a:r>
                <a:rPr lang="en-US" sz="1400" b="0" i="0" baseline="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/𝑟  𝑀/𝑚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𝑃) 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𝑙</a:t>
              </a:r>
              <a:r>
                <a:rPr kumimoji="0" lang="en-US" sz="1400" b="0" i="0" u="none" strike="noStrike" kern="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"P" /</a:t>
              </a: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𝑟 𝑚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𝑎</a:t>
              </a:r>
              <a:r>
                <a:rPr lang="en-US" sz="1400" b="0" i="0" baseline="-2500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583406</xdr:colOff>
      <xdr:row>30</xdr:row>
      <xdr:rowOff>170639</xdr:rowOff>
    </xdr:from>
    <xdr:ext cx="506148" cy="4673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D0FD620F-F5AA-48BB-9D2F-C73316CC3320}"/>
                </a:ext>
              </a:extLst>
            </xdr:cNvPr>
            <xdr:cNvSpPr txBox="1"/>
          </xdr:nvSpPr>
          <xdr:spPr>
            <a:xfrm>
              <a:off x="3174206" y="11705414"/>
              <a:ext cx="50614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𝐵</m:t>
                        </m:r>
                      </m:sub>
                    </m:sSub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𝑇</m:t>
                    </m:r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D0FD620F-F5AA-48BB-9D2F-C73316CC3320}"/>
                </a:ext>
              </a:extLst>
            </xdr:cNvPr>
            <xdr:cNvSpPr txBox="1"/>
          </xdr:nvSpPr>
          <xdr:spPr>
            <a:xfrm>
              <a:off x="3174206" y="11705414"/>
              <a:ext cx="506148" cy="467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𝑘_𝐵 𝑇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345281</xdr:colOff>
      <xdr:row>30</xdr:row>
      <xdr:rowOff>119063</xdr:rowOff>
    </xdr:from>
    <xdr:ext cx="1119188" cy="54864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A09D1C30-D16F-4726-884C-843B1BB5C4A3}"/>
                </a:ext>
              </a:extLst>
            </xdr:cNvPr>
            <xdr:cNvSpPr txBox="1"/>
          </xdr:nvSpPr>
          <xdr:spPr>
            <a:xfrm>
              <a:off x="6365081" y="11653838"/>
              <a:ext cx="1119188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8</m:t>
                        </m:r>
                        <m:r>
                          <a:rPr lang="el-GR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den>
                    </m:f>
                    <m:d>
                      <m:d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sz="1400" b="0" i="1">
                                    <a:solidFill>
                                      <a:schemeClr val="accent2">
                                        <a:lumMod val="75000"/>
                                      </a:schemeClr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num>
                          <m:den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𝑀</m:t>
                            </m:r>
                          </m:den>
                        </m:f>
                      </m:e>
                    </m:d>
                    <m:sSub>
                      <m:sSub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A09D1C30-D16F-4726-884C-843B1BB5C4A3}"/>
                </a:ext>
              </a:extLst>
            </xdr:cNvPr>
            <xdr:cNvSpPr txBox="1"/>
          </xdr:nvSpPr>
          <xdr:spPr>
            <a:xfrm>
              <a:off x="6365081" y="11653838"/>
              <a:ext cx="1119188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1/8</a:t>
              </a:r>
              <a:r>
                <a:rPr lang="el-GR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𝜋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(𝑚_𝑃/𝑀) 𝐸_𝑃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547687</xdr:colOff>
      <xdr:row>30</xdr:row>
      <xdr:rowOff>116682</xdr:rowOff>
    </xdr:from>
    <xdr:ext cx="750094" cy="54864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4FCB39CF-48F6-40C3-866C-C9404C56EA52}"/>
                </a:ext>
              </a:extLst>
            </xdr:cNvPr>
            <xdr:cNvSpPr txBox="1"/>
          </xdr:nvSpPr>
          <xdr:spPr>
            <a:xfrm>
              <a:off x="4852987" y="11651457"/>
              <a:ext cx="750094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ℏ</m:t>
                        </m:r>
                        <m:sSup>
                          <m:sSupPr>
                            <m:ctrlP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</m:e>
                          <m:sup>
                            <m:r>
                              <a:rPr lang="en-US" sz="1400" b="0" i="1"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</m:num>
                      <m:den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8</m:t>
                        </m:r>
                        <m:r>
                          <m:rPr>
                            <m:sty m:val="p"/>
                          </m:rPr>
                          <a:rPr lang="el-GR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π</m:t>
                        </m:r>
                        <m:r>
                          <a:rPr lang="en-US" sz="1400" b="0" i="1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𝐺𝑀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4FCB39CF-48F6-40C3-866C-C9404C56EA52}"/>
                </a:ext>
              </a:extLst>
            </xdr:cNvPr>
            <xdr:cNvSpPr txBox="1"/>
          </xdr:nvSpPr>
          <xdr:spPr>
            <a:xfrm>
              <a:off x="4852987" y="11651457"/>
              <a:ext cx="750094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(ℏ𝑐^3)/8</a:t>
              </a:r>
              <a:r>
                <a:rPr lang="el-GR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π</a:t>
              </a:r>
              <a:r>
                <a:rPr lang="en-US" sz="1400" b="0" i="0">
                  <a:solidFill>
                    <a:schemeClr val="accent2">
                      <a:lumMod val="7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𝐺𝑀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361817</xdr:colOff>
      <xdr:row>48</xdr:row>
      <xdr:rowOff>33338</xdr:rowOff>
    </xdr:from>
    <xdr:ext cx="989541" cy="607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6478C889-22D1-47C2-8C4E-4DFE256B1A62}"/>
                </a:ext>
              </a:extLst>
            </xdr:cNvPr>
            <xdr:cNvSpPr txBox="1"/>
          </xdr:nvSpPr>
          <xdr:spPr>
            <a:xfrm>
              <a:off x="6381617" y="19759613"/>
              <a:ext cx="98954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f>
                      <m:f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  <m:r>
                          <a:rPr kumimoji="0" lang="en-US" sz="1400" b="0" i="1" u="none" strike="noStrike" kern="1200" cap="none" spc="0" normalizeH="0" baseline="-2500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𝑠</m:t>
                        </m:r>
                      </m:num>
                      <m:den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</m:den>
                    </m:f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f>
                      <m:f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𝑀</m:t>
                        </m:r>
                      </m:num>
                      <m:den>
                        <m:sSub>
                          <m:sSubPr>
                            <m:ctrlPr>
                              <a:rPr kumimoji="0" lang="en-US" sz="1400" b="0" i="1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0" lang="en-US" sz="1400" b="0" i="1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𝑚</m:t>
                            </m:r>
                          </m:e>
                          <m:sub>
                            <m:r>
                              <a:rPr kumimoji="0" lang="en-US" sz="1400" b="0" i="1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accent2">
                                    <a:lumMod val="75000"/>
                                  </a:schemeClr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𝑃</m:t>
                            </m:r>
                          </m:sub>
                        </m:sSub>
                      </m:den>
                    </m:f>
                    <m:r>
                      <a:rPr kumimoji="0" lang="en-US" sz="1400" b="0" i="1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accent2">
                            <a:lumMod val="75000"/>
                          </a:schemeClr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kumimoji="0" lang="en-US" sz="1400" b="0" i="1" u="none" strike="noStrike" kern="1200" cap="none" spc="0" normalizeH="0" baseline="0" noProof="0">
                            <a:ln>
                              <a:noFill/>
                            </a:ln>
                            <a:solidFill>
                              <a:schemeClr val="accent2">
                                <a:lumMod val="75000"/>
                              </a:schemeClr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6478C889-22D1-47C2-8C4E-4DFE256B1A62}"/>
                </a:ext>
              </a:extLst>
            </xdr:cNvPr>
            <xdr:cNvSpPr txBox="1"/>
          </xdr:nvSpPr>
          <xdr:spPr>
            <a:xfrm>
              <a:off x="6381617" y="19759613"/>
              <a:ext cx="989541" cy="607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−𝑅</a:t>
              </a:r>
              <a:r>
                <a:rPr kumimoji="0" lang="en-US" sz="1400" b="0" i="0" u="none" strike="noStrike" kern="1200" cap="none" spc="0" normalizeH="0" baseline="-2500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𝑠</a:t>
              </a:r>
              <a:r>
                <a:rPr kumimoji="0" lang="en-US" sz="1400" b="0" i="0" u="none" strike="noStrike" kern="1200" cap="none" spc="0" normalizeH="0" baseline="0" noProof="0">
                  <a:ln>
                    <a:noFill/>
                  </a:ln>
                  <a:solidFill>
                    <a:schemeClr val="accent2">
                      <a:lumMod val="75000"/>
                    </a:schemeClr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/2𝑟   𝑀/𝑚_𝑃   𝐸_𝑃</a:t>
              </a:r>
              <a:endParaRPr lang="en-US" sz="1400">
                <a:solidFill>
                  <a:schemeClr val="accent2">
                    <a:lumMod val="7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opscience.iop.org/article/10.1086/305489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rxiv.org/abs/1309.3652" TargetMode="External"/><Relationship Id="rId1" Type="http://schemas.openxmlformats.org/officeDocument/2006/relationships/hyperlink" Target="https://iopscience.iop.org/article/10.1088/0004-637X/719/2/1807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rxiv.org/abs/1904.05721" TargetMode="External"/><Relationship Id="rId4" Type="http://schemas.openxmlformats.org/officeDocument/2006/relationships/hyperlink" Target="https://www.aanda.org/articles/aa/full_html/2018/08/aa32159-17/aa32159-1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6BDB9-85FB-41CF-A2AA-BE13AC324812}">
  <dimension ref="A2:O172"/>
  <sheetViews>
    <sheetView tabSelected="1" zoomScale="80" zoomScaleNormal="80" workbookViewId="0">
      <selection activeCell="B54" sqref="B54"/>
    </sheetView>
  </sheetViews>
  <sheetFormatPr defaultRowHeight="15" x14ac:dyDescent="0.25"/>
  <cols>
    <col min="1" max="1" width="6.7109375" customWidth="1"/>
    <col min="2" max="2" width="6.42578125" customWidth="1"/>
    <col min="3" max="18" width="25.7109375" customWidth="1"/>
  </cols>
  <sheetData>
    <row r="2" spans="1:15" ht="20.100000000000001" customHeight="1" x14ac:dyDescent="0.25">
      <c r="F2" s="1" t="s">
        <v>0</v>
      </c>
      <c r="G2" s="1" t="s">
        <v>1</v>
      </c>
      <c r="H2" s="1" t="s">
        <v>2</v>
      </c>
      <c r="I2" s="1" t="s">
        <v>2</v>
      </c>
      <c r="J2" s="1" t="s">
        <v>3</v>
      </c>
      <c r="K2" s="1" t="s">
        <v>3</v>
      </c>
    </row>
    <row r="3" spans="1:15" ht="20.100000000000001" customHeight="1" thickBot="1" x14ac:dyDescent="0.3">
      <c r="C3" s="2" t="s">
        <v>4</v>
      </c>
      <c r="D3" s="3"/>
      <c r="F3" s="4"/>
      <c r="G3" s="4"/>
      <c r="H3" s="4" t="s">
        <v>5</v>
      </c>
      <c r="I3" s="4" t="s">
        <v>6</v>
      </c>
      <c r="J3" s="4" t="s">
        <v>7</v>
      </c>
      <c r="K3" s="4" t="s">
        <v>8</v>
      </c>
    </row>
    <row r="4" spans="1:15" ht="20.100000000000001" customHeight="1" thickTop="1" x14ac:dyDescent="0.25">
      <c r="C4" s="5" t="s">
        <v>9</v>
      </c>
      <c r="D4" s="6">
        <v>1.6162550000000001E-35</v>
      </c>
      <c r="F4" s="7" t="s">
        <v>10</v>
      </c>
      <c r="G4" s="8" t="s">
        <v>11</v>
      </c>
      <c r="H4" s="9">
        <v>4154000</v>
      </c>
      <c r="I4" s="9">
        <f>H4*D11</f>
        <v>8.2601043799999998E+36</v>
      </c>
      <c r="K4" s="10">
        <f>2*(I4/D5)*D4</f>
        <v>12268173539.557735</v>
      </c>
      <c r="M4" s="11" t="s">
        <v>12</v>
      </c>
    </row>
    <row r="5" spans="1:15" ht="20.100000000000001" customHeight="1" x14ac:dyDescent="0.25">
      <c r="C5" s="5" t="s">
        <v>13</v>
      </c>
      <c r="D5" s="6">
        <v>2.1764340000000001E-8</v>
      </c>
      <c r="F5" s="7" t="s">
        <v>14</v>
      </c>
      <c r="G5" s="8" t="s">
        <v>15</v>
      </c>
      <c r="H5" s="12">
        <v>5.31</v>
      </c>
      <c r="I5" s="9">
        <f>H5*D11</f>
        <v>1.0558775699999998E+31</v>
      </c>
      <c r="K5" s="13">
        <f>2*(I5/D5)*D4</f>
        <v>15682.234351240144</v>
      </c>
      <c r="M5" s="11" t="s">
        <v>16</v>
      </c>
    </row>
    <row r="6" spans="1:15" ht="20.100000000000001" customHeight="1" x14ac:dyDescent="0.25">
      <c r="C6" s="5" t="s">
        <v>17</v>
      </c>
      <c r="D6" s="6">
        <v>5.3912470000000002E-44</v>
      </c>
      <c r="F6" s="7" t="s">
        <v>18</v>
      </c>
      <c r="G6" s="8" t="s">
        <v>19</v>
      </c>
      <c r="H6" s="12">
        <v>1.58</v>
      </c>
      <c r="I6" s="9">
        <f>H6*D11</f>
        <v>3.1417826000000004E+30</v>
      </c>
      <c r="K6" s="13">
        <v>9100</v>
      </c>
      <c r="M6" s="11" t="s">
        <v>20</v>
      </c>
    </row>
    <row r="7" spans="1:15" ht="20.100000000000001" customHeight="1" x14ac:dyDescent="0.25">
      <c r="C7" s="14" t="s">
        <v>21</v>
      </c>
      <c r="D7" s="6">
        <v>299792458</v>
      </c>
      <c r="F7" s="7" t="s">
        <v>22</v>
      </c>
      <c r="G7" s="8" t="s">
        <v>23</v>
      </c>
      <c r="H7" s="12">
        <v>1.034</v>
      </c>
      <c r="I7" s="9">
        <f>H7*D11</f>
        <v>2.0560779800000001E+30</v>
      </c>
      <c r="J7" s="12">
        <v>8.3999999999999995E-3</v>
      </c>
      <c r="K7" s="13">
        <f>J7*D12</f>
        <v>5847710.3999999994</v>
      </c>
      <c r="M7" s="11" t="s">
        <v>24</v>
      </c>
    </row>
    <row r="8" spans="1:15" ht="20.100000000000001" customHeight="1" x14ac:dyDescent="0.25">
      <c r="C8" s="5" t="s">
        <v>25</v>
      </c>
      <c r="D8" s="6">
        <v>6.6742999999999994E-11</v>
      </c>
      <c r="F8" s="7" t="s">
        <v>26</v>
      </c>
      <c r="G8" s="8" t="s">
        <v>27</v>
      </c>
      <c r="H8" s="12">
        <v>1</v>
      </c>
      <c r="I8" s="9">
        <f>D11</f>
        <v>1.98847E+30</v>
      </c>
      <c r="K8" s="13">
        <f>D12</f>
        <v>696156000</v>
      </c>
      <c r="M8" s="11" t="s">
        <v>28</v>
      </c>
    </row>
    <row r="9" spans="1:15" ht="20.100000000000001" customHeight="1" x14ac:dyDescent="0.25">
      <c r="C9" s="15" t="s">
        <v>29</v>
      </c>
      <c r="D9" s="16">
        <v>1.67492749804E-27</v>
      </c>
      <c r="F9" s="17" t="s">
        <v>30</v>
      </c>
      <c r="G9" s="18" t="s">
        <v>31</v>
      </c>
      <c r="H9" s="19"/>
      <c r="I9" s="20">
        <v>5.9722999999999996E+24</v>
      </c>
      <c r="J9" s="19"/>
      <c r="K9" s="21">
        <v>6371000</v>
      </c>
    </row>
    <row r="10" spans="1:15" s="22" customFormat="1" ht="20.100000000000001" customHeight="1" x14ac:dyDescent="0.25">
      <c r="E10" s="8"/>
      <c r="J10" s="8"/>
      <c r="K10" s="8"/>
      <c r="L10" s="8"/>
      <c r="M10" s="23"/>
      <c r="N10" s="24"/>
    </row>
    <row r="11" spans="1:15" s="22" customFormat="1" ht="20.100000000000001" customHeight="1" x14ac:dyDescent="0.25">
      <c r="C11" s="25" t="s">
        <v>32</v>
      </c>
      <c r="D11" s="6">
        <v>1.98847E+30</v>
      </c>
      <c r="K11" s="8"/>
      <c r="L11" s="8"/>
      <c r="M11" s="8"/>
      <c r="N11" s="23"/>
      <c r="O11" s="24"/>
    </row>
    <row r="12" spans="1:15" s="22" customFormat="1" ht="20.100000000000001" customHeight="1" x14ac:dyDescent="0.25">
      <c r="C12" s="25" t="s">
        <v>33</v>
      </c>
      <c r="D12" s="6">
        <v>696156000</v>
      </c>
      <c r="K12" s="8"/>
      <c r="L12" s="8"/>
      <c r="M12" s="8"/>
      <c r="N12" s="23"/>
      <c r="O12" s="24"/>
    </row>
    <row r="13" spans="1:15" s="22" customFormat="1" ht="20.100000000000001" customHeight="1" x14ac:dyDescent="0.25">
      <c r="K13" s="8"/>
      <c r="L13" s="8"/>
      <c r="M13" s="8"/>
      <c r="N13" s="23"/>
      <c r="O13" s="24"/>
    </row>
    <row r="14" spans="1:15" s="22" customFormat="1" ht="20.100000000000001" customHeight="1" x14ac:dyDescent="0.25">
      <c r="K14" s="8"/>
      <c r="L14" s="8"/>
      <c r="M14" s="8"/>
      <c r="N14" s="23"/>
      <c r="O14" s="24"/>
    </row>
    <row r="15" spans="1:15" s="22" customFormat="1" ht="20.100000000000001" customHeight="1" x14ac:dyDescent="0.25">
      <c r="B15" s="26" t="s">
        <v>34</v>
      </c>
      <c r="K15" s="8"/>
      <c r="L15" s="8"/>
      <c r="M15" s="8"/>
      <c r="N15" s="23"/>
      <c r="O15" s="24"/>
    </row>
    <row r="16" spans="1:15" s="30" customFormat="1" ht="39.950000000000003" customHeight="1" x14ac:dyDescent="0.25">
      <c r="A16" s="27"/>
      <c r="B16" s="28"/>
      <c r="C16" s="29" t="s">
        <v>35</v>
      </c>
      <c r="D16" s="29"/>
      <c r="F16" s="31"/>
      <c r="G16" s="31"/>
      <c r="H16" s="31"/>
      <c r="I16" s="31"/>
      <c r="J16" s="32"/>
      <c r="K16" s="32"/>
    </row>
    <row r="17" spans="1:15" s="22" customFormat="1" ht="60" customHeight="1" x14ac:dyDescent="0.25">
      <c r="K17" s="8"/>
      <c r="L17" s="8"/>
      <c r="M17" s="8"/>
      <c r="N17" s="23"/>
      <c r="O17" s="24"/>
    </row>
    <row r="18" spans="1:15" s="22" customFormat="1" ht="20.100000000000001" customHeight="1" x14ac:dyDescent="0.25">
      <c r="C18" s="8" t="s">
        <v>36</v>
      </c>
      <c r="K18" s="8"/>
      <c r="L18" s="8"/>
      <c r="M18" s="8"/>
      <c r="N18" s="23"/>
      <c r="O18" s="24"/>
    </row>
    <row r="19" spans="1:15" s="22" customFormat="1" ht="20.100000000000001" customHeight="1" x14ac:dyDescent="0.25">
      <c r="K19" s="8"/>
      <c r="L19" s="8"/>
      <c r="M19" s="8"/>
      <c r="N19" s="23"/>
      <c r="O19" s="24"/>
    </row>
    <row r="20" spans="1:15" s="22" customFormat="1" ht="20.100000000000001" customHeight="1" x14ac:dyDescent="0.25">
      <c r="C20" s="33">
        <f>(D4/D5)*D7^2</f>
        <v>6.6743009501288582E-11</v>
      </c>
      <c r="D20" s="33"/>
      <c r="K20" s="8"/>
      <c r="L20" s="8"/>
      <c r="M20" s="8"/>
      <c r="N20" s="23"/>
      <c r="O20" s="24"/>
    </row>
    <row r="21" spans="1:15" s="22" customFormat="1" ht="20.100000000000001" customHeight="1" x14ac:dyDescent="0.25">
      <c r="K21" s="8"/>
      <c r="L21" s="8"/>
      <c r="M21" s="8"/>
      <c r="N21" s="23"/>
      <c r="O21" s="24"/>
    </row>
    <row r="22" spans="1:15" ht="20.100000000000001" customHeight="1" x14ac:dyDescent="0.25">
      <c r="B22" s="34"/>
      <c r="C22" s="35"/>
      <c r="D22" s="36"/>
      <c r="E22" s="37"/>
      <c r="F22" s="38"/>
      <c r="G22" s="39"/>
      <c r="H22" s="38"/>
      <c r="J22" s="38"/>
      <c r="K22" s="38"/>
    </row>
    <row r="23" spans="1:15" ht="20.100000000000001" customHeight="1" x14ac:dyDescent="0.25">
      <c r="B23" s="26" t="s">
        <v>37</v>
      </c>
      <c r="C23" s="35"/>
      <c r="D23" s="36"/>
      <c r="E23" s="37"/>
      <c r="F23" s="38"/>
      <c r="G23" s="39"/>
      <c r="H23" s="38"/>
      <c r="J23" s="38"/>
      <c r="K23" s="38"/>
    </row>
    <row r="24" spans="1:15" ht="43.5" customHeight="1" x14ac:dyDescent="0.25">
      <c r="A24" s="40"/>
      <c r="B24" s="40"/>
      <c r="C24" s="29" t="s">
        <v>38</v>
      </c>
      <c r="D24" s="29" t="s">
        <v>39</v>
      </c>
      <c r="E24" s="29" t="s">
        <v>40</v>
      </c>
      <c r="F24" s="29" t="s">
        <v>41</v>
      </c>
      <c r="H24" s="31"/>
      <c r="I24" s="31"/>
      <c r="J24" s="38"/>
      <c r="K24" s="38"/>
    </row>
    <row r="25" spans="1:15" ht="60" customHeight="1" x14ac:dyDescent="0.25">
      <c r="B25" s="34"/>
      <c r="C25" s="41" t="s">
        <v>42</v>
      </c>
      <c r="D25" s="42"/>
      <c r="E25" s="42"/>
      <c r="F25" s="42"/>
      <c r="G25" s="39"/>
      <c r="H25" s="38"/>
      <c r="J25" s="38"/>
      <c r="K25" s="38"/>
    </row>
    <row r="26" spans="1:15" ht="60" customHeight="1" x14ac:dyDescent="0.25">
      <c r="B26" s="34"/>
      <c r="C26" s="41" t="s">
        <v>43</v>
      </c>
      <c r="D26" s="43"/>
      <c r="E26" s="43"/>
      <c r="F26" s="43"/>
      <c r="G26" s="39"/>
      <c r="H26" s="38"/>
      <c r="J26" s="38"/>
      <c r="K26" s="38"/>
    </row>
    <row r="27" spans="1:15" ht="60" customHeight="1" x14ac:dyDescent="0.25">
      <c r="B27" s="34"/>
      <c r="C27" s="41" t="s">
        <v>44</v>
      </c>
      <c r="D27" s="43"/>
      <c r="E27" s="43"/>
      <c r="F27" s="43"/>
      <c r="G27" s="39"/>
      <c r="H27" s="38"/>
      <c r="J27" s="38"/>
      <c r="K27" s="38"/>
    </row>
    <row r="28" spans="1:15" ht="60" customHeight="1" x14ac:dyDescent="0.25">
      <c r="B28" s="34"/>
      <c r="C28" s="41" t="s">
        <v>45</v>
      </c>
      <c r="D28" s="43"/>
      <c r="E28" s="43"/>
      <c r="F28" s="43"/>
      <c r="G28" s="39"/>
      <c r="H28" s="38"/>
      <c r="J28" s="38"/>
      <c r="K28" s="38"/>
    </row>
    <row r="29" spans="1:15" ht="60" customHeight="1" x14ac:dyDescent="0.25">
      <c r="B29" s="34"/>
      <c r="C29" s="41" t="s">
        <v>46</v>
      </c>
      <c r="D29" s="43"/>
      <c r="E29" s="43"/>
      <c r="F29" s="43"/>
      <c r="G29" s="39"/>
      <c r="H29" s="38"/>
      <c r="J29" s="38"/>
      <c r="K29" s="38"/>
    </row>
    <row r="30" spans="1:15" ht="60" customHeight="1" x14ac:dyDescent="0.25">
      <c r="B30" s="34"/>
      <c r="C30" s="41" t="s">
        <v>47</v>
      </c>
      <c r="D30" s="43"/>
      <c r="E30" s="43"/>
      <c r="F30" s="43"/>
      <c r="G30" s="39"/>
      <c r="H30" s="38"/>
      <c r="J30" s="38"/>
      <c r="K30" s="38"/>
    </row>
    <row r="31" spans="1:15" ht="60" customHeight="1" x14ac:dyDescent="0.25">
      <c r="B31" s="34"/>
      <c r="C31" s="41" t="s">
        <v>48</v>
      </c>
      <c r="H31" s="38"/>
      <c r="J31" s="38"/>
      <c r="K31" s="38"/>
    </row>
    <row r="32" spans="1:15" ht="20.100000000000001" customHeight="1" x14ac:dyDescent="0.25">
      <c r="B32" s="34"/>
      <c r="C32" s="35"/>
      <c r="D32" s="36"/>
      <c r="E32" s="37"/>
      <c r="F32" s="38"/>
      <c r="G32" s="39"/>
      <c r="H32" s="38"/>
      <c r="J32" s="38"/>
      <c r="K32" s="38"/>
    </row>
    <row r="33" spans="1:11" ht="20.100000000000001" customHeight="1" x14ac:dyDescent="0.25">
      <c r="B33" s="34"/>
      <c r="C33" s="35"/>
      <c r="D33" s="36"/>
      <c r="E33" s="37"/>
      <c r="F33" s="38"/>
      <c r="G33" s="39"/>
      <c r="H33" s="38"/>
      <c r="J33" s="38"/>
      <c r="K33" s="38"/>
    </row>
    <row r="34" spans="1:11" ht="20.100000000000001" customHeight="1" x14ac:dyDescent="0.25">
      <c r="B34" s="26" t="s">
        <v>49</v>
      </c>
      <c r="C34" s="35"/>
      <c r="D34" s="36"/>
      <c r="E34" s="37"/>
      <c r="F34" s="38"/>
      <c r="G34" s="39"/>
      <c r="H34" s="38"/>
      <c r="J34" s="38"/>
      <c r="K34" s="38"/>
    </row>
    <row r="35" spans="1:11" ht="46.5" customHeight="1" x14ac:dyDescent="0.25">
      <c r="A35" s="40"/>
      <c r="B35" s="40"/>
      <c r="C35" s="29" t="s">
        <v>50</v>
      </c>
      <c r="D35" s="29"/>
      <c r="E35" s="31"/>
      <c r="F35" s="31"/>
      <c r="G35" s="39"/>
      <c r="H35" s="38"/>
      <c r="J35" s="38"/>
      <c r="K35" s="38"/>
    </row>
    <row r="36" spans="1:11" ht="60" customHeight="1" x14ac:dyDescent="0.25">
      <c r="B36" s="34"/>
      <c r="C36" s="35"/>
      <c r="D36" s="36"/>
      <c r="E36" s="37"/>
      <c r="F36" s="38"/>
      <c r="G36" s="39"/>
      <c r="H36" s="38"/>
      <c r="J36" s="38"/>
      <c r="K36" s="38"/>
    </row>
    <row r="37" spans="1:11" ht="20.100000000000001" customHeight="1" x14ac:dyDescent="0.25">
      <c r="B37" s="34"/>
      <c r="C37" s="44" t="s">
        <v>51</v>
      </c>
      <c r="D37" s="36"/>
      <c r="E37" s="37"/>
      <c r="F37" s="38"/>
      <c r="G37" s="39"/>
      <c r="H37" s="38"/>
      <c r="J37" s="38"/>
      <c r="K37" s="38"/>
    </row>
    <row r="38" spans="1:11" ht="20.100000000000001" customHeight="1" x14ac:dyDescent="0.25">
      <c r="B38" s="34"/>
      <c r="C38" s="35"/>
      <c r="D38" s="36"/>
      <c r="E38" s="37"/>
      <c r="F38" s="38"/>
      <c r="G38" s="39"/>
      <c r="H38" s="38"/>
      <c r="J38" s="38"/>
      <c r="K38" s="38"/>
    </row>
    <row r="39" spans="1:11" ht="20.100000000000001" customHeight="1" x14ac:dyDescent="0.25">
      <c r="B39" s="34"/>
      <c r="C39" s="33">
        <f>D4/D5</f>
        <v>7.4261613262795931E-28</v>
      </c>
      <c r="D39" s="36"/>
      <c r="E39" s="37"/>
      <c r="F39" s="38"/>
      <c r="G39" s="39"/>
      <c r="H39" s="38"/>
      <c r="J39" s="38"/>
      <c r="K39" s="38"/>
    </row>
    <row r="40" spans="1:11" ht="20.100000000000001" customHeight="1" x14ac:dyDescent="0.25">
      <c r="B40" s="34"/>
      <c r="C40" s="35"/>
      <c r="D40" s="36"/>
      <c r="E40" s="37"/>
      <c r="F40" s="38"/>
      <c r="G40" s="39"/>
      <c r="H40" s="38"/>
      <c r="J40" s="38"/>
      <c r="K40" s="38"/>
    </row>
    <row r="41" spans="1:11" ht="20.100000000000001" customHeight="1" x14ac:dyDescent="0.25">
      <c r="B41" s="34"/>
      <c r="C41" s="35"/>
      <c r="D41" s="36"/>
      <c r="E41" s="37"/>
      <c r="F41" s="38"/>
      <c r="G41" s="39"/>
      <c r="H41" s="38"/>
      <c r="J41" s="38"/>
      <c r="K41" s="38"/>
    </row>
    <row r="42" spans="1:11" ht="20.100000000000001" customHeight="1" x14ac:dyDescent="0.25">
      <c r="B42" s="34"/>
      <c r="C42" s="35"/>
      <c r="D42" s="36"/>
      <c r="E42" s="37"/>
      <c r="F42" s="38"/>
      <c r="G42" s="39"/>
      <c r="H42" s="38"/>
      <c r="J42" s="38"/>
      <c r="K42" s="38"/>
    </row>
    <row r="43" spans="1:11" ht="20.100000000000001" customHeight="1" x14ac:dyDescent="0.25">
      <c r="B43" s="26" t="s">
        <v>52</v>
      </c>
      <c r="C43" s="35"/>
      <c r="D43" s="36"/>
      <c r="E43" s="37"/>
      <c r="F43" s="38"/>
      <c r="G43" s="39"/>
      <c r="H43" s="38"/>
      <c r="J43" s="38"/>
      <c r="K43" s="38"/>
    </row>
    <row r="44" spans="1:11" ht="43.5" customHeight="1" x14ac:dyDescent="0.25">
      <c r="A44" s="40"/>
      <c r="B44" s="40"/>
      <c r="C44" s="29" t="s">
        <v>38</v>
      </c>
      <c r="D44" s="29" t="s">
        <v>39</v>
      </c>
      <c r="E44" s="29" t="s">
        <v>53</v>
      </c>
      <c r="F44" s="29" t="s">
        <v>41</v>
      </c>
      <c r="H44" s="31"/>
      <c r="I44" s="31"/>
      <c r="J44" s="38"/>
      <c r="K44" s="38"/>
    </row>
    <row r="45" spans="1:11" ht="60" customHeight="1" x14ac:dyDescent="0.25">
      <c r="B45" s="34"/>
      <c r="C45" s="41" t="s">
        <v>43</v>
      </c>
      <c r="D45" s="42"/>
      <c r="E45" s="42"/>
      <c r="F45" s="42"/>
      <c r="G45" s="39"/>
      <c r="H45" s="38"/>
      <c r="J45" s="38"/>
      <c r="K45" s="38"/>
    </row>
    <row r="46" spans="1:11" ht="60" customHeight="1" x14ac:dyDescent="0.25">
      <c r="B46" s="34"/>
      <c r="C46" s="41" t="s">
        <v>54</v>
      </c>
      <c r="D46" s="43"/>
      <c r="E46" s="43"/>
      <c r="F46" s="43"/>
      <c r="G46" s="39"/>
      <c r="H46" s="38"/>
      <c r="J46" s="38"/>
      <c r="K46" s="38"/>
    </row>
    <row r="47" spans="1:11" ht="60" customHeight="1" x14ac:dyDescent="0.25">
      <c r="B47" s="34"/>
      <c r="C47" s="41" t="s">
        <v>45</v>
      </c>
      <c r="D47" s="43"/>
      <c r="E47" s="43"/>
      <c r="F47" s="43"/>
      <c r="G47" s="39"/>
      <c r="H47" s="38"/>
      <c r="J47" s="38"/>
      <c r="K47" s="38"/>
    </row>
    <row r="48" spans="1:11" ht="60" customHeight="1" x14ac:dyDescent="0.25">
      <c r="B48" s="34"/>
      <c r="C48" s="41" t="s">
        <v>46</v>
      </c>
      <c r="D48" s="43"/>
      <c r="E48" s="43"/>
      <c r="F48" s="43"/>
      <c r="G48" s="39"/>
      <c r="H48" s="38"/>
      <c r="J48" s="38"/>
      <c r="K48" s="38"/>
    </row>
    <row r="49" spans="1:12" ht="60" customHeight="1" x14ac:dyDescent="0.25">
      <c r="B49" s="34"/>
      <c r="C49" s="41" t="s">
        <v>47</v>
      </c>
      <c r="D49" s="43"/>
      <c r="E49" s="43"/>
      <c r="F49" s="43"/>
      <c r="G49" s="39"/>
      <c r="H49" s="38"/>
      <c r="J49" s="38"/>
      <c r="K49" s="38"/>
    </row>
    <row r="50" spans="1:12" ht="20.100000000000001" customHeight="1" x14ac:dyDescent="0.25">
      <c r="B50" s="34"/>
      <c r="C50" s="35"/>
      <c r="D50" s="36"/>
      <c r="E50" s="37"/>
      <c r="F50" s="38"/>
      <c r="G50" s="39"/>
      <c r="H50" s="38"/>
      <c r="J50" s="38"/>
      <c r="K50" s="38"/>
    </row>
    <row r="51" spans="1:12" ht="20.100000000000001" customHeight="1" x14ac:dyDescent="0.25">
      <c r="B51" s="34"/>
      <c r="C51" s="35"/>
      <c r="D51" s="36"/>
      <c r="E51" s="37"/>
      <c r="F51" s="38"/>
      <c r="G51" s="39"/>
      <c r="H51" s="38"/>
      <c r="J51" s="38"/>
      <c r="K51" s="38"/>
    </row>
    <row r="52" spans="1:12" ht="20.100000000000001" customHeight="1" x14ac:dyDescent="0.25">
      <c r="B52" s="34"/>
      <c r="C52" s="35"/>
      <c r="D52" s="36"/>
      <c r="E52" s="37"/>
      <c r="F52" s="38"/>
      <c r="G52" s="39"/>
      <c r="H52" s="38"/>
      <c r="J52" s="38"/>
      <c r="K52" s="38"/>
    </row>
    <row r="53" spans="1:12" ht="20.100000000000001" customHeight="1" x14ac:dyDescent="0.25">
      <c r="B53" s="26" t="s">
        <v>72</v>
      </c>
      <c r="C53" s="35"/>
      <c r="D53" s="36"/>
      <c r="E53" s="37"/>
      <c r="F53" s="38"/>
      <c r="G53" s="39"/>
      <c r="H53" s="38"/>
      <c r="J53" s="38"/>
      <c r="K53" s="38"/>
    </row>
    <row r="54" spans="1:12" ht="43.5" customHeight="1" x14ac:dyDescent="0.25">
      <c r="A54" s="40"/>
      <c r="B54" s="40"/>
      <c r="C54" s="40" t="s">
        <v>0</v>
      </c>
      <c r="D54" s="40" t="s">
        <v>55</v>
      </c>
      <c r="E54" s="45" t="s">
        <v>56</v>
      </c>
      <c r="F54" s="45" t="s">
        <v>57</v>
      </c>
      <c r="G54" s="45" t="s">
        <v>58</v>
      </c>
      <c r="H54" s="45" t="s">
        <v>59</v>
      </c>
      <c r="I54" s="29"/>
      <c r="J54" s="29"/>
      <c r="K54" s="38"/>
      <c r="L54" s="38"/>
    </row>
    <row r="55" spans="1:12" s="46" customFormat="1" ht="57" customHeight="1" x14ac:dyDescent="0.25">
      <c r="B55" s="47"/>
      <c r="C55" s="48"/>
      <c r="D55" s="48"/>
      <c r="E55" s="49"/>
      <c r="F55" s="50"/>
      <c r="H55" s="43"/>
      <c r="I55" s="43"/>
      <c r="K55" s="43"/>
      <c r="L55" s="43"/>
    </row>
    <row r="56" spans="1:12" ht="21.75" customHeight="1" x14ac:dyDescent="0.25">
      <c r="B56" s="34"/>
      <c r="C56" s="35"/>
      <c r="D56" s="35"/>
      <c r="E56" s="42" t="s">
        <v>60</v>
      </c>
      <c r="F56" s="42" t="s">
        <v>60</v>
      </c>
      <c r="G56" s="42" t="s">
        <v>60</v>
      </c>
      <c r="H56" s="42" t="s">
        <v>60</v>
      </c>
      <c r="I56" s="38"/>
      <c r="K56" s="38"/>
      <c r="L56" s="38"/>
    </row>
    <row r="57" spans="1:12" ht="20.100000000000001" customHeight="1" x14ac:dyDescent="0.25">
      <c r="B57" s="34"/>
      <c r="C57" s="41" t="s">
        <v>10</v>
      </c>
      <c r="D57" s="22" t="s">
        <v>11</v>
      </c>
      <c r="E57" s="51">
        <f>$D$4/K4</f>
        <v>1.3174373469600151E-45</v>
      </c>
      <c r="F57" s="51">
        <f t="shared" ref="F57:F62" si="0">I4/$D$5</f>
        <v>3.7952468946910403E+44</v>
      </c>
      <c r="G57" s="52">
        <f>E57*F57</f>
        <v>0.5</v>
      </c>
      <c r="H57" s="51">
        <f>$D$9/$D$5</f>
        <v>7.695742200498613E-20</v>
      </c>
      <c r="I57" s="38"/>
      <c r="K57" s="38"/>
      <c r="L57" s="38"/>
    </row>
    <row r="58" spans="1:12" ht="20.100000000000001" customHeight="1" x14ac:dyDescent="0.25">
      <c r="B58" s="34"/>
      <c r="C58" s="41" t="s">
        <v>14</v>
      </c>
      <c r="D58" s="22" t="s">
        <v>15</v>
      </c>
      <c r="E58" s="51">
        <f t="shared" ref="E58:E62" si="1">$D$4/K5</f>
        <v>1.0306280111623171E-39</v>
      </c>
      <c r="F58" s="51">
        <f t="shared" si="0"/>
        <v>4.8514109318270149E+38</v>
      </c>
      <c r="G58" s="52">
        <f t="shared" ref="G58:G62" si="2">E58*F58</f>
        <v>0.5</v>
      </c>
      <c r="H58" s="51">
        <f>$D$9/$D$5</f>
        <v>7.695742200498613E-20</v>
      </c>
      <c r="I58" s="38"/>
      <c r="K58" s="38"/>
      <c r="L58" s="38"/>
    </row>
    <row r="59" spans="1:12" ht="20.100000000000001" customHeight="1" x14ac:dyDescent="0.25">
      <c r="B59" s="34"/>
      <c r="C59" s="41" t="s">
        <v>18</v>
      </c>
      <c r="D59" s="22" t="s">
        <v>19</v>
      </c>
      <c r="E59" s="51">
        <f t="shared" si="1"/>
        <v>1.7761043956043957E-39</v>
      </c>
      <c r="F59" s="51">
        <f t="shared" si="0"/>
        <v>1.4435460023138767E+38</v>
      </c>
      <c r="G59" s="52">
        <f t="shared" si="2"/>
        <v>0.25638883999668294</v>
      </c>
      <c r="H59" s="51">
        <f>$D$9/$D$5</f>
        <v>7.695742200498613E-20</v>
      </c>
      <c r="I59" s="38"/>
      <c r="K59" s="38"/>
      <c r="L59" s="38"/>
    </row>
    <row r="60" spans="1:12" ht="20.100000000000001" customHeight="1" x14ac:dyDescent="0.25">
      <c r="B60" s="34"/>
      <c r="C60" s="41" t="s">
        <v>22</v>
      </c>
      <c r="D60" s="22" t="s">
        <v>23</v>
      </c>
      <c r="E60" s="51">
        <f t="shared" si="1"/>
        <v>2.7639108119991719E-42</v>
      </c>
      <c r="F60" s="51">
        <f t="shared" si="0"/>
        <v>9.4470035847629655E+37</v>
      </c>
      <c r="G60" s="51">
        <f t="shared" si="2"/>
        <v>2.6110675348921296E-4</v>
      </c>
      <c r="H60" s="51">
        <f>$D$9/$D$5</f>
        <v>7.695742200498613E-20</v>
      </c>
      <c r="I60" s="38"/>
      <c r="K60" s="38"/>
      <c r="L60" s="38"/>
    </row>
    <row r="61" spans="1:12" ht="20.100000000000001" customHeight="1" x14ac:dyDescent="0.25">
      <c r="B61" s="34"/>
      <c r="C61" s="41" t="s">
        <v>26</v>
      </c>
      <c r="D61" s="22" t="s">
        <v>27</v>
      </c>
      <c r="E61" s="51">
        <f t="shared" si="1"/>
        <v>2.3216850820793042E-44</v>
      </c>
      <c r="F61" s="51">
        <f t="shared" si="0"/>
        <v>9.1363671032523833E+37</v>
      </c>
      <c r="G61" s="51">
        <f t="shared" si="2"/>
        <v>2.1211767208021164E-6</v>
      </c>
      <c r="H61" s="51">
        <f>$D$9/$D$5</f>
        <v>7.695742200498613E-20</v>
      </c>
      <c r="I61" s="38"/>
      <c r="K61" s="38"/>
      <c r="L61" s="38"/>
    </row>
    <row r="62" spans="1:12" ht="20.100000000000001" customHeight="1" x14ac:dyDescent="0.25">
      <c r="B62" s="34"/>
      <c r="C62" s="41" t="s">
        <v>30</v>
      </c>
      <c r="D62" s="22" t="s">
        <v>31</v>
      </c>
      <c r="E62" s="51">
        <f t="shared" si="1"/>
        <v>2.5368937372469E-42</v>
      </c>
      <c r="F62" s="51">
        <f t="shared" si="0"/>
        <v>2.74407585986986E+32</v>
      </c>
      <c r="G62" s="51">
        <f t="shared" si="2"/>
        <v>6.9614288634342493E-10</v>
      </c>
      <c r="H62" s="51">
        <f>$D$9/$D$5</f>
        <v>7.695742200498613E-20</v>
      </c>
      <c r="I62" s="38"/>
      <c r="K62" s="38"/>
      <c r="L62" s="38"/>
    </row>
    <row r="63" spans="1:12" ht="20.100000000000001" customHeight="1" x14ac:dyDescent="0.25">
      <c r="B63" s="34"/>
      <c r="C63" s="35"/>
      <c r="D63" s="35"/>
      <c r="E63" s="36"/>
      <c r="F63" s="37"/>
      <c r="G63" s="38"/>
      <c r="H63" s="39"/>
      <c r="I63" s="38"/>
      <c r="K63" s="38"/>
      <c r="L63" s="38"/>
    </row>
    <row r="64" spans="1:12" ht="20.100000000000001" customHeight="1" x14ac:dyDescent="0.25">
      <c r="B64" s="34"/>
      <c r="C64" s="35"/>
      <c r="D64" s="35"/>
      <c r="E64" s="36"/>
      <c r="F64" s="37"/>
      <c r="G64" s="38"/>
      <c r="H64" s="39"/>
      <c r="I64" s="38"/>
      <c r="K64" s="38"/>
      <c r="L64" s="38"/>
    </row>
    <row r="65" spans="1:14" ht="20.100000000000001" customHeight="1" x14ac:dyDescent="0.25">
      <c r="C65" s="23"/>
      <c r="D65" s="53"/>
      <c r="E65" s="37"/>
      <c r="F65" s="53"/>
      <c r="G65" s="53"/>
      <c r="H65" s="53"/>
      <c r="I65" s="53"/>
      <c r="J65" s="38"/>
      <c r="K65" s="38"/>
    </row>
    <row r="66" spans="1:14" ht="20.100000000000001" customHeight="1" x14ac:dyDescent="0.25">
      <c r="B66" s="26" t="s">
        <v>61</v>
      </c>
      <c r="C66" s="23"/>
      <c r="D66" s="54"/>
      <c r="E66" s="37"/>
      <c r="G66" s="53"/>
      <c r="H66" s="53"/>
      <c r="I66" s="53"/>
      <c r="J66" s="55" t="s">
        <v>62</v>
      </c>
      <c r="K66" s="38"/>
    </row>
    <row r="67" spans="1:14" ht="39.950000000000003" customHeight="1" x14ac:dyDescent="0.25">
      <c r="A67" s="40"/>
      <c r="B67" s="40"/>
      <c r="C67" s="40" t="s">
        <v>0</v>
      </c>
      <c r="D67" s="29" t="s">
        <v>63</v>
      </c>
      <c r="E67" s="29" t="s">
        <v>43</v>
      </c>
      <c r="F67" s="29" t="s">
        <v>64</v>
      </c>
      <c r="G67" s="29" t="s">
        <v>65</v>
      </c>
      <c r="H67" s="29" t="s">
        <v>66</v>
      </c>
      <c r="J67" s="56" t="s">
        <v>63</v>
      </c>
      <c r="K67" s="56" t="s">
        <v>43</v>
      </c>
      <c r="L67" s="56" t="s">
        <v>64</v>
      </c>
      <c r="M67" s="56" t="s">
        <v>65</v>
      </c>
      <c r="N67" s="56" t="s">
        <v>66</v>
      </c>
    </row>
    <row r="68" spans="1:14" ht="60" customHeight="1" x14ac:dyDescent="0.25">
      <c r="B68" s="34"/>
      <c r="D68" s="57"/>
      <c r="E68" s="57"/>
      <c r="J68" s="57"/>
    </row>
    <row r="69" spans="1:14" s="46" customFormat="1" ht="24.95" customHeight="1" x14ac:dyDescent="0.25">
      <c r="B69" s="47"/>
      <c r="C69" s="58"/>
      <c r="D69" s="59" t="s">
        <v>8</v>
      </c>
      <c r="E69" s="59" t="s">
        <v>67</v>
      </c>
      <c r="F69" s="59" t="s">
        <v>68</v>
      </c>
      <c r="G69" s="59" t="s">
        <v>69</v>
      </c>
      <c r="H69" s="59" t="s">
        <v>70</v>
      </c>
      <c r="J69" s="59" t="s">
        <v>8</v>
      </c>
      <c r="K69" s="59" t="s">
        <v>67</v>
      </c>
      <c r="L69" s="59" t="s">
        <v>68</v>
      </c>
      <c r="M69" s="59" t="s">
        <v>69</v>
      </c>
      <c r="N69" s="59" t="s">
        <v>70</v>
      </c>
    </row>
    <row r="70" spans="1:14" ht="20.100000000000001" customHeight="1" x14ac:dyDescent="0.25">
      <c r="B70" s="34"/>
      <c r="C70" s="60" t="s">
        <v>71</v>
      </c>
      <c r="D70" s="61">
        <f>D4</f>
        <v>1.6162550000000001E-35</v>
      </c>
      <c r="E70" s="62">
        <f>-D7</f>
        <v>-299792458</v>
      </c>
      <c r="F70" s="61">
        <f>-D5*D7^2</f>
        <v>-1956081328.6788869</v>
      </c>
      <c r="G70" s="61">
        <f>-D7/D6</f>
        <v>-5.5607257096549279E+51</v>
      </c>
      <c r="H70" s="61">
        <f>D7*(D5/D6)</f>
        <v>1.2102552499167115E+44</v>
      </c>
      <c r="J70" s="63"/>
      <c r="K70" s="63"/>
      <c r="L70" s="64"/>
      <c r="M70" s="64"/>
      <c r="N70" s="64"/>
    </row>
    <row r="71" spans="1:14" ht="20.100000000000001" customHeight="1" x14ac:dyDescent="0.25">
      <c r="B71" s="34"/>
      <c r="C71" s="41" t="s">
        <v>10</v>
      </c>
      <c r="D71" s="51">
        <f>2*F57*$D$70</f>
        <v>12268173539.557735</v>
      </c>
      <c r="E71" s="50">
        <f>SQRT(2*G57)*$E$70</f>
        <v>-299792458</v>
      </c>
      <c r="F71" s="51">
        <f>G57*H57*$F$70</f>
        <v>-7.5267488143607537E-11</v>
      </c>
      <c r="G71" s="51">
        <f>G57*E57*$G$70</f>
        <v>-3662953.8630500678</v>
      </c>
      <c r="H71" s="51">
        <f>G57*E57*H57*$H$70</f>
        <v>6.1351821492744028E-21</v>
      </c>
      <c r="J71" s="51">
        <f t="shared" ref="J71:J76" si="3">(2*$D$8*I4)/$D$7^2</f>
        <v>12268171793.105812</v>
      </c>
      <c r="K71" s="50">
        <f t="shared" ref="K71:K76" si="4">-SQRT((2*$D$8*I4)/K4)</f>
        <v>-299792436.6613251</v>
      </c>
      <c r="L71" s="51">
        <f>-($D$8*I4*$D$9)/K4</f>
        <v>-7.5267477428805634E-11</v>
      </c>
      <c r="M71" s="51">
        <f t="shared" ref="M71:M76" si="5">-($D$8*I4)/K4^2</f>
        <v>-3662953.7717875568</v>
      </c>
      <c r="N71" s="51">
        <f>($D$8*I4*$D$9)/K4^2</f>
        <v>6.135181996416314E-21</v>
      </c>
    </row>
    <row r="72" spans="1:14" ht="20.100000000000001" customHeight="1" x14ac:dyDescent="0.25">
      <c r="B72" s="34"/>
      <c r="C72" s="41" t="s">
        <v>14</v>
      </c>
      <c r="D72" s="50">
        <f t="shared" ref="D72:D77" si="6">2*F58*$D$70</f>
        <v>15682.234351240144</v>
      </c>
      <c r="E72" s="50">
        <f>SQRT(2*G58)*$E$70</f>
        <v>-299792458</v>
      </c>
      <c r="F72" s="51">
        <f t="shared" ref="F72:F75" si="7">G58*H58*$F$70</f>
        <v>-7.5267488143607537E-11</v>
      </c>
      <c r="G72" s="51">
        <f t="shared" ref="G72:G76" si="8">G58*E58*$G$70</f>
        <v>-2865519839380.4111</v>
      </c>
      <c r="H72" s="51">
        <f t="shared" ref="H72:H76" si="9">G58*E58*H58*$H$70</f>
        <v>4.7995379751574151E-15</v>
      </c>
      <c r="J72" s="50">
        <f t="shared" si="3"/>
        <v>15682.232118775122</v>
      </c>
      <c r="K72" s="50">
        <f t="shared" si="4"/>
        <v>-299792436.66132516</v>
      </c>
      <c r="L72" s="51">
        <f>-($D$8*I5*$D$9)/K5</f>
        <v>-7.5267477428805634E-11</v>
      </c>
      <c r="M72" s="51">
        <f t="shared" si="5"/>
        <v>-2865519767985.9731</v>
      </c>
      <c r="N72" s="51">
        <f>($D$8*I5*$D$9)/K5^2</f>
        <v>4.7995378555769077E-15</v>
      </c>
    </row>
    <row r="73" spans="1:14" ht="20.100000000000001" customHeight="1" x14ac:dyDescent="0.25">
      <c r="B73" s="34"/>
      <c r="C73" s="41" t="s">
        <v>18</v>
      </c>
      <c r="D73" s="50">
        <f t="shared" si="6"/>
        <v>4666.2768879396299</v>
      </c>
      <c r="E73" s="50">
        <f t="shared" ref="E73:E76" si="10">SQRT(2*G59)*$E$70</f>
        <v>-214676872.40005341</v>
      </c>
      <c r="F73" s="51">
        <f t="shared" si="7"/>
        <v>-3.8595487949207247E-11</v>
      </c>
      <c r="G73" s="51">
        <f t="shared" si="8"/>
        <v>-2532206270936.8076</v>
      </c>
      <c r="H73" s="51">
        <f t="shared" si="9"/>
        <v>4.241261913901386E-15</v>
      </c>
      <c r="J73" s="50">
        <f t="shared" si="3"/>
        <v>4666.276223665669</v>
      </c>
      <c r="K73" s="50">
        <f t="shared" si="4"/>
        <v>-214676857.11974916</v>
      </c>
      <c r="L73" s="51">
        <f>-($D$8*I6*$D$9)/K6</f>
        <v>-3.8595482454895994E-11</v>
      </c>
      <c r="M73" s="51">
        <f t="shared" si="5"/>
        <v>-2532206207846.8784</v>
      </c>
      <c r="N73" s="51">
        <f>($D$8*I6*$D$9)/K6^2</f>
        <v>4.2412618082303289E-15</v>
      </c>
    </row>
    <row r="74" spans="1:14" ht="20.100000000000001" customHeight="1" x14ac:dyDescent="0.25">
      <c r="B74" s="34"/>
      <c r="C74" s="41" t="s">
        <v>22</v>
      </c>
      <c r="D74" s="50">
        <f t="shared" si="6"/>
        <v>3053.7533557782135</v>
      </c>
      <c r="E74" s="50">
        <f t="shared" si="10"/>
        <v>-6850854.6459779423</v>
      </c>
      <c r="F74" s="51">
        <f t="shared" si="7"/>
        <v>-3.9305698944930387E-14</v>
      </c>
      <c r="G74" s="51">
        <f t="shared" si="8"/>
        <v>-4013041.0586254885</v>
      </c>
      <c r="H74" s="51">
        <f t="shared" si="9"/>
        <v>6.7215528198553827E-21</v>
      </c>
      <c r="J74" s="50">
        <f t="shared" si="3"/>
        <v>3053.7529210571524</v>
      </c>
      <c r="K74" s="50">
        <f t="shared" si="4"/>
        <v>-6850854.1583467284</v>
      </c>
      <c r="L74" s="51">
        <f>-($D$8*I7*$D$9)/K7</f>
        <v>-3.9305693349516106E-14</v>
      </c>
      <c r="M74" s="51">
        <f t="shared" si="5"/>
        <v>-4013040.9586405535</v>
      </c>
      <c r="N74" s="51">
        <f>($D$8*I7*$D$9)/K7^2</f>
        <v>6.7215526523878657E-21</v>
      </c>
    </row>
    <row r="75" spans="1:14" ht="20.100000000000001" customHeight="1" x14ac:dyDescent="0.25">
      <c r="B75" s="34"/>
      <c r="C75" s="41" t="s">
        <v>26</v>
      </c>
      <c r="D75" s="50">
        <f t="shared" si="6"/>
        <v>2953.3398024934363</v>
      </c>
      <c r="E75" s="50">
        <f t="shared" si="10"/>
        <v>-617481.75079703901</v>
      </c>
      <c r="F75" s="51">
        <f t="shared" si="7"/>
        <v>-3.1931128736693925E-16</v>
      </c>
      <c r="G75" s="52">
        <f t="shared" si="8"/>
        <v>-273.84930086713189</v>
      </c>
      <c r="H75" s="51">
        <f t="shared" si="9"/>
        <v>4.5867772434138843E-25</v>
      </c>
      <c r="J75" s="50">
        <f t="shared" si="3"/>
        <v>2953.3393820668784</v>
      </c>
      <c r="K75" s="50">
        <f t="shared" si="4"/>
        <v>-617481.70684582542</v>
      </c>
      <c r="L75" s="51">
        <f>-($D$8*I8*$D$9)/K8</f>
        <v>-3.1931124191096247E-16</v>
      </c>
      <c r="M75" s="52">
        <f t="shared" si="5"/>
        <v>-273.84929404417545</v>
      </c>
      <c r="N75" s="51">
        <f>($D$8*I8*$D$9)/K8^2</f>
        <v>4.5867771291343099E-25</v>
      </c>
    </row>
    <row r="76" spans="1:14" ht="20.100000000000001" customHeight="1" x14ac:dyDescent="0.25">
      <c r="B76" s="34"/>
      <c r="C76" s="41" t="s">
        <v>30</v>
      </c>
      <c r="D76" s="65">
        <f t="shared" si="6"/>
        <v>8.8702526577879217E-3</v>
      </c>
      <c r="E76" s="50">
        <f t="shared" si="10"/>
        <v>-11186.259645135626</v>
      </c>
      <c r="F76" s="51">
        <f>G62*H62*$F$70</f>
        <v>-1.0479385288822094E-19</v>
      </c>
      <c r="G76" s="52">
        <f t="shared" si="8"/>
        <v>-9.8204669716430946</v>
      </c>
      <c r="H76" s="51">
        <f t="shared" si="9"/>
        <v>1.6448570174398625E-26</v>
      </c>
      <c r="J76" s="65">
        <f t="shared" si="3"/>
        <v>8.8702513950514802E-3</v>
      </c>
      <c r="K76" s="50">
        <f t="shared" si="4"/>
        <v>-11186.258848918271</v>
      </c>
      <c r="L76" s="51">
        <f>-($D$8*I9*$D$9)/K9</f>
        <v>-1.047938379701547E-19</v>
      </c>
      <c r="M76" s="52">
        <f t="shared" si="5"/>
        <v>-9.8204667269661226</v>
      </c>
      <c r="N76" s="51">
        <f>($D$8*I9*$D$9)/K9^2</f>
        <v>1.6448569764582436E-26</v>
      </c>
    </row>
    <row r="77" spans="1:14" ht="20.100000000000001" customHeight="1" x14ac:dyDescent="0.25">
      <c r="B77" s="34"/>
      <c r="C77" s="23"/>
      <c r="D77" s="53"/>
      <c r="E77" s="37"/>
      <c r="F77" s="53"/>
      <c r="G77" s="53"/>
      <c r="H77" s="53"/>
      <c r="I77" s="53"/>
      <c r="J77" s="66"/>
      <c r="L77" s="66"/>
    </row>
    <row r="78" spans="1:14" ht="20.100000000000001" customHeight="1" x14ac:dyDescent="0.25"/>
    <row r="79" spans="1:14" ht="20.100000000000001" customHeight="1" x14ac:dyDescent="0.25"/>
    <row r="80" spans="1:14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</sheetData>
  <hyperlinks>
    <hyperlink ref="M6" r:id="rId1" xr:uid="{7DFC3899-61F6-4E3E-96DA-A43ED29C5677}"/>
    <hyperlink ref="M5" r:id="rId2" xr:uid="{448AA5FD-3ECD-48AC-BCA8-58EB90E7D80A}"/>
    <hyperlink ref="M7" r:id="rId3" xr:uid="{2CC722DF-FCD1-4CA5-989F-C91EAD1A4B4B}"/>
    <hyperlink ref="M8" r:id="rId4" location=":~:text=At%20607.1%20nm%2C%20the%20solar,value%20is%20%C2%B122%20km." xr:uid="{5AA1B7C1-A411-4567-ADF1-84B6192E4C6E}"/>
    <hyperlink ref="M4" r:id="rId5" xr:uid="{EFA981C5-0209-4D33-B36B-4E634D24152A}"/>
  </hyperlinks>
  <pageMargins left="0.7" right="0.7" top="0.75" bottom="0.75" header="0.3" footer="0.3"/>
  <pageSetup orientation="portrait" horizontalDpi="1200" verticalDpi="120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GAMMA TBL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2022-10-09T16:35:04Z</dcterms:created>
  <dcterms:modified xsi:type="dcterms:W3CDTF">2022-10-09T16:37:31Z</dcterms:modified>
</cp:coreProperties>
</file>