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defaultThemeVersion="166925"/>
  <mc:AlternateContent xmlns:mc="http://schemas.openxmlformats.org/markup-compatibility/2006">
    <mc:Choice Requires="x15">
      <x15ac:absPath xmlns:x15ac="http://schemas.microsoft.com/office/spreadsheetml/2010/11/ac" url="U:\Documents\RIIMI\1st_paper\GCB\"/>
    </mc:Choice>
  </mc:AlternateContent>
  <xr:revisionPtr revIDLastSave="0" documentId="8_{CF118513-4E1E-4A79-9820-2D80907CE47E}" xr6:coauthVersionLast="47" xr6:coauthVersionMax="47" xr10:uidLastSave="{00000000-0000-0000-0000-000000000000}"/>
  <bookViews>
    <workbookView xWindow="-110" yWindow="-110" windowWidth="19420" windowHeight="10420" xr2:uid="{E5105E28-51D5-4A81-AE09-1B7871EADFD9}"/>
  </bookViews>
  <sheets>
    <sheet name="Title" sheetId="9" r:id="rId1"/>
    <sheet name="All articles" sheetId="1" r:id="rId2"/>
    <sheet name="Chosen to 2nd round" sheetId="2" r:id="rId3"/>
    <sheet name="Articles for calculations" sheetId="7" r:id="rId4"/>
    <sheet name="Carbon balance indicator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5" i="8" l="1"/>
  <c r="J205" i="8"/>
  <c r="G205" i="8"/>
  <c r="M202" i="8"/>
  <c r="J202" i="8"/>
  <c r="G202" i="8"/>
  <c r="M201" i="8"/>
  <c r="J201" i="8"/>
  <c r="G201" i="8"/>
  <c r="M200" i="8"/>
  <c r="J200" i="8"/>
  <c r="G200" i="8"/>
  <c r="M199" i="8"/>
  <c r="J199" i="8"/>
  <c r="G199" i="8"/>
  <c r="M196" i="8"/>
  <c r="J196" i="8"/>
  <c r="G196" i="8"/>
  <c r="M195" i="8"/>
  <c r="J195" i="8"/>
  <c r="G195" i="8"/>
  <c r="M194" i="8"/>
  <c r="J194" i="8"/>
  <c r="G194" i="8"/>
  <c r="M193" i="8"/>
  <c r="J193" i="8"/>
  <c r="G193" i="8"/>
  <c r="M189" i="8"/>
  <c r="J189" i="8"/>
  <c r="G189" i="8"/>
  <c r="M188" i="8"/>
  <c r="J188" i="8"/>
  <c r="G188" i="8"/>
  <c r="M187" i="8"/>
  <c r="J187" i="8"/>
  <c r="G187" i="8"/>
  <c r="M186" i="8"/>
  <c r="J186" i="8"/>
  <c r="G186" i="8"/>
  <c r="G184" i="8"/>
  <c r="G183" i="8"/>
  <c r="G182" i="8"/>
  <c r="G181" i="8"/>
  <c r="J178" i="8"/>
  <c r="G178" i="8"/>
  <c r="J176" i="8"/>
  <c r="G176" i="8"/>
  <c r="J175" i="8"/>
  <c r="G175" i="8"/>
  <c r="J174" i="8"/>
  <c r="G174" i="8"/>
  <c r="G166" i="8"/>
  <c r="F166" i="8"/>
  <c r="E166" i="8"/>
  <c r="F165" i="8"/>
  <c r="E165" i="8"/>
  <c r="G165" i="8" s="1"/>
  <c r="F164" i="8"/>
  <c r="G164" i="8" s="1"/>
  <c r="E164" i="8"/>
  <c r="F163" i="8"/>
  <c r="E163" i="8"/>
  <c r="G163" i="8" s="1"/>
  <c r="E160" i="8"/>
  <c r="G160" i="8" s="1"/>
  <c r="E159" i="8"/>
  <c r="G159" i="8" s="1"/>
  <c r="E158" i="8"/>
  <c r="G158" i="8" s="1"/>
  <c r="E155" i="8"/>
  <c r="G155" i="8" s="1"/>
  <c r="F154" i="8"/>
  <c r="E154" i="8"/>
  <c r="G154" i="8" s="1"/>
  <c r="F153" i="8"/>
  <c r="E153" i="8"/>
  <c r="G153" i="8" s="1"/>
  <c r="F150" i="8"/>
  <c r="E150" i="8"/>
  <c r="G150" i="8" s="1"/>
  <c r="I147" i="8"/>
  <c r="H147" i="8"/>
  <c r="I146" i="8"/>
  <c r="H146" i="8"/>
  <c r="J146" i="8" s="1"/>
  <c r="M143" i="8"/>
  <c r="L143" i="8"/>
  <c r="K143" i="8"/>
  <c r="I143" i="8"/>
  <c r="H143" i="8"/>
  <c r="J143" i="8" s="1"/>
  <c r="F143" i="8"/>
  <c r="E143" i="8"/>
  <c r="L142" i="8"/>
  <c r="K142" i="8"/>
  <c r="J142" i="8"/>
  <c r="I142" i="8"/>
  <c r="H142" i="8"/>
  <c r="F142" i="8"/>
  <c r="E142" i="8"/>
  <c r="E139" i="8"/>
  <c r="G139" i="8" s="1"/>
  <c r="G138" i="8"/>
  <c r="E138" i="8"/>
  <c r="E137" i="8"/>
  <c r="G137" i="8" s="1"/>
  <c r="G136" i="8"/>
  <c r="E136" i="8"/>
  <c r="F133" i="8"/>
  <c r="E133" i="8"/>
  <c r="G133" i="8" s="1"/>
  <c r="F132" i="8"/>
  <c r="E132" i="8"/>
  <c r="G132" i="8" s="1"/>
  <c r="G131" i="8"/>
  <c r="F131" i="8"/>
  <c r="E131" i="8"/>
  <c r="L128" i="8"/>
  <c r="M128" i="8" s="1"/>
  <c r="J128" i="8"/>
  <c r="F128" i="8"/>
  <c r="E128" i="8"/>
  <c r="L118" i="8"/>
  <c r="K118" i="8"/>
  <c r="I118" i="8"/>
  <c r="H118" i="8"/>
  <c r="J118" i="8" s="1"/>
  <c r="F118" i="8"/>
  <c r="E118" i="8"/>
  <c r="L117" i="8"/>
  <c r="I117" i="8"/>
  <c r="G117" i="8"/>
  <c r="F117" i="8"/>
  <c r="E117" i="8"/>
  <c r="L116" i="8"/>
  <c r="I116" i="8"/>
  <c r="H116" i="8"/>
  <c r="J116" i="8" s="1"/>
  <c r="G116" i="8"/>
  <c r="F116" i="8"/>
  <c r="E116" i="8"/>
  <c r="L115" i="8"/>
  <c r="K115" i="8"/>
  <c r="M115" i="8" s="1"/>
  <c r="I115" i="8"/>
  <c r="H115" i="8"/>
  <c r="J115" i="8" s="1"/>
  <c r="F115" i="8"/>
  <c r="G115" i="8" s="1"/>
  <c r="E115" i="8"/>
  <c r="I112" i="8"/>
  <c r="H112" i="8"/>
  <c r="I111" i="8"/>
  <c r="H111" i="8"/>
  <c r="J110" i="8"/>
  <c r="I110" i="8"/>
  <c r="H110" i="8"/>
  <c r="J107" i="8"/>
  <c r="J106" i="8"/>
  <c r="J105" i="8"/>
  <c r="J104" i="8"/>
  <c r="L98" i="8"/>
  <c r="K98" i="8"/>
  <c r="M98" i="8" s="1"/>
  <c r="L97" i="8"/>
  <c r="M97" i="8" s="1"/>
  <c r="K97" i="8"/>
  <c r="M94" i="8"/>
  <c r="J94" i="8"/>
  <c r="G94" i="8"/>
  <c r="M93" i="8"/>
  <c r="J93" i="8"/>
  <c r="G93" i="8"/>
  <c r="M92" i="8"/>
  <c r="J92" i="8"/>
  <c r="G92" i="8"/>
  <c r="L90" i="8"/>
  <c r="K90" i="8"/>
  <c r="M90" i="8" s="1"/>
  <c r="L89" i="8"/>
  <c r="K89" i="8"/>
  <c r="L88" i="8"/>
  <c r="K88" i="8"/>
  <c r="L87" i="8"/>
  <c r="K87" i="8"/>
  <c r="M87" i="8" s="1"/>
  <c r="L86" i="8"/>
  <c r="K86" i="8"/>
  <c r="L85" i="8"/>
  <c r="K85" i="8"/>
  <c r="M85" i="8" s="1"/>
  <c r="M82" i="8"/>
  <c r="J82" i="8"/>
  <c r="G82" i="8"/>
  <c r="M81" i="8"/>
  <c r="J81" i="8"/>
  <c r="G81" i="8"/>
  <c r="J78" i="8"/>
  <c r="J75" i="8"/>
  <c r="J74" i="8"/>
  <c r="J73" i="8"/>
  <c r="F70" i="8"/>
  <c r="I70" i="8" s="1"/>
  <c r="J67" i="8"/>
  <c r="G67" i="8"/>
  <c r="J66" i="8"/>
  <c r="G66" i="8"/>
  <c r="J65" i="8"/>
  <c r="G65" i="8"/>
  <c r="J64" i="8"/>
  <c r="G64" i="8"/>
  <c r="M61" i="8"/>
  <c r="M60" i="8"/>
  <c r="M59" i="8"/>
  <c r="M58" i="8"/>
  <c r="M57" i="8"/>
  <c r="M54" i="8"/>
  <c r="J54" i="8"/>
  <c r="G54" i="8"/>
  <c r="I52" i="8"/>
  <c r="J52" i="8" s="1"/>
  <c r="H52" i="8"/>
  <c r="J51" i="8"/>
  <c r="I51" i="8"/>
  <c r="H51" i="8"/>
  <c r="I50" i="8"/>
  <c r="J50" i="8" s="1"/>
  <c r="H50" i="8"/>
  <c r="I49" i="8"/>
  <c r="H49" i="8"/>
  <c r="I48" i="8"/>
  <c r="H48" i="8"/>
  <c r="I47" i="8"/>
  <c r="H47" i="8"/>
  <c r="J47" i="8" s="1"/>
  <c r="M45" i="8"/>
  <c r="J45" i="8"/>
  <c r="M44" i="8"/>
  <c r="J44" i="8"/>
  <c r="M42" i="8"/>
  <c r="J42" i="8"/>
  <c r="M41" i="8"/>
  <c r="J41" i="8"/>
  <c r="M40" i="8"/>
  <c r="J40" i="8"/>
  <c r="M38" i="8"/>
  <c r="J38" i="8"/>
  <c r="G38" i="8"/>
  <c r="M37" i="8"/>
  <c r="J37" i="8"/>
  <c r="G37" i="8"/>
  <c r="M36" i="8"/>
  <c r="J36" i="8"/>
  <c r="G36" i="8"/>
  <c r="M35" i="8"/>
  <c r="J35" i="8"/>
  <c r="G35" i="8"/>
  <c r="M34" i="8"/>
  <c r="J34" i="8"/>
  <c r="G34" i="8"/>
  <c r="M18" i="8"/>
  <c r="J18" i="8"/>
  <c r="E18" i="8"/>
  <c r="G18" i="8" s="1"/>
  <c r="M17" i="8"/>
  <c r="J17" i="8"/>
  <c r="G17" i="8"/>
  <c r="M16" i="8"/>
  <c r="J16" i="8"/>
  <c r="G16" i="8"/>
  <c r="M14" i="8"/>
  <c r="J14" i="8"/>
  <c r="M13" i="8"/>
  <c r="K13" i="8"/>
  <c r="J13" i="8"/>
  <c r="M11" i="8"/>
  <c r="J11" i="8"/>
  <c r="G11" i="8"/>
  <c r="M10" i="8"/>
  <c r="J10" i="8"/>
  <c r="G10" i="8"/>
  <c r="M8" i="8"/>
  <c r="J8" i="8"/>
  <c r="F8" i="8"/>
  <c r="G8" i="8" s="1"/>
  <c r="M7" i="8"/>
  <c r="J7" i="8"/>
  <c r="G7" i="8"/>
  <c r="M86" i="8" l="1"/>
  <c r="J111" i="8"/>
  <c r="G118" i="8"/>
  <c r="G143" i="8"/>
  <c r="G70" i="8"/>
  <c r="G142" i="8"/>
  <c r="J112" i="8"/>
  <c r="J147" i="8"/>
  <c r="J48" i="8"/>
  <c r="M88" i="8"/>
  <c r="M118" i="8"/>
  <c r="J49" i="8"/>
  <c r="M89" i="8"/>
  <c r="G128" i="8"/>
  <c r="M142" i="8"/>
  <c r="L70" i="8"/>
  <c r="M70" i="8" s="1"/>
  <c r="J7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tc={0782A183-2279-4F51-9D44-FB2BDD745881}</author>
    <author>tc={CD1DC053-8D72-4104-A987-549084BEC241}</author>
    <author>tc={A8C9E237-9B04-4694-9584-9F3DA49D4742}</author>
    <author>tc={FF556B16-D8E6-4C2B-A756-269FD998220E}</author>
  </authors>
  <commentList>
    <comment ref="P1" authorId="0" shapeId="0" xr:uid="{0782A183-2279-4F51-9D44-FB2BDD745881}">
      <text>
        <t>[Kommenttiketju]
Excel-versiosi avulla voit lukea tämän kommenttiketjun, mutta siihen tehdyt muutokset poistetaan, jos tiedosto avataan uudemmassa Excel-versiossa. Lisätietoja: https://go.microsoft.com/fwlink/?linkid=870924
Kommentti:
    Provided directly in the publication or calculable based on harvest rates and forest carbon stocks in various scenarios</t>
      </text>
    </comment>
    <comment ref="R1" authorId="1" shapeId="0" xr:uid="{CD1DC053-8D72-4104-A987-549084BEC241}">
      <text>
        <t>[Kommenttiketju]
Excel-versiosi avulla voit lukea tämän kommenttiketjun, mutta siihen tehdyt muutokset poistetaan, jos tiedosto avataan uudemmassa Excel-versiossa. Lisätietoja: https://go.microsoft.com/fwlink/?linkid=870924
Kommentti:
    Provide the information on over which period carbon indicator (= forest carbon stock change per cumulative harvest rate) 
can be calculated; e.g. dynamically for 0-100 a, only for 100a, for 20, 50 or 100a etc.</t>
      </text>
    </comment>
    <comment ref="Q31" authorId="2" shapeId="0" xr:uid="{A8C9E237-9B04-4694-9584-9F3DA49D4742}">
      <text>
        <t>[Kommenttiketju]
Excel-versiosi avulla voit lukea tämän kommenttiketjun, mutta siihen tehdyt muutokset poistetaan, jos tiedosto avataan uudemmassa Excel-versiossa. Lisätietoja: https://go.microsoft.com/fwlink/?linkid=870924
Kommentti:
    It is not absolutely clear what is included in carbon sequestration figures, as the equation is lacking or it is unclearly referred. However, based on the results it seems evident that carbon sequestration figures do not include carbon losses in tree harvest.</t>
      </text>
    </comment>
    <comment ref="P32" authorId="3" shapeId="0" xr:uid="{FF556B16-D8E6-4C2B-A756-269FD998220E}">
      <text>
        <t>[Kommenttiketju]
Excel-versiosi avulla voit lukea tämän kommenttiketjun, mutta siihen tehdyt muutokset poistetaan, jos tiedosto avataan uudemmassa Excel-versiossa. Lisätietoja: https://go.microsoft.com/fwlink/?linkid=870924
Kommentti:
    The development of carbon stocks over time and beyond harvests is not provided, thus the impact of harvest on forest C stock cannot be assessed.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tc={5BD0A4C6-6A0E-455B-B078-1A6FC2F22477}</author>
  </authors>
  <commentList>
    <comment ref="N21" authorId="0" shapeId="0" xr:uid="{5BD0A4C6-6A0E-455B-B078-1A6FC2F22477}">
      <text>
        <t>[Kommenttiketju]
Excel-versiosi avulla voit lukea tämän kommenttiketjun, mutta siihen tehdyt muutokset poistetaan, jos tiedosto avataan uudemmassa Excel-versiossa. Lisätietoja: https://go.microsoft.com/fwlink/?linkid=870924
Kommentti:
    Change to no, because there is no difference between compared scenarios?</t>
      </text>
    </comment>
  </commentList>
</comments>
</file>

<file path=xl/sharedStrings.xml><?xml version="1.0" encoding="utf-8"?>
<sst xmlns="http://schemas.openxmlformats.org/spreadsheetml/2006/main" count="4446" uniqueCount="2218">
  <si>
    <t>Title</t>
  </si>
  <si>
    <t>Authors</t>
  </si>
  <si>
    <t>Year</t>
  </si>
  <si>
    <t>Abstract</t>
  </si>
  <si>
    <t>Scenarios</t>
  </si>
  <si>
    <t xml:space="preserve">Number of scenarios </t>
  </si>
  <si>
    <t>Time period</t>
  </si>
  <si>
    <t xml:space="preserve">Country / location </t>
  </si>
  <si>
    <t>Journal</t>
  </si>
  <si>
    <t>No access</t>
  </si>
  <si>
    <t>9 Hydrological Modelling in Forested Systems</t>
  </si>
  <si>
    <t>HE Golden, GR Evenson, S Tian…</t>
  </si>
  <si>
    <t>?Book: Forest Hydrology Processes, Management and Assessment</t>
  </si>
  <si>
    <t>A carbon accounting tool for complex and uncertain greenhouse gas emission life cycles</t>
  </si>
  <si>
    <t>JB Pichancourt, R Manso, F Ningre, M Fortin</t>
  </si>
  <si>
    <t>Software applications for life cycle assessment of greenhouse gas (GHG) emissions have become popular over the last decade. Their objective is to provide insight into how GHG emissions could be reduced in the sectors defined by the UNFCCC. However, boundaries between these sectors are not closed and current tools are not designed to represent this complexity or to assess the numerous sources of uncertainties. In this paper, we present CAT v1.0, software developed for managed forests in the LULUCF sector, but whose emission life cycle is linked to that of other sectors. While the structure of the software follows IPCC Guidelines, it also contains additional features such as an embedded Monte-Carlo error propagation technique and a user-friendly flux manager that allows for complex cradle-to-grave representations of the wood transformation industry. The flexibility of the software is illustrated through two case studies in northeastern France.</t>
  </si>
  <si>
    <t>Environmental Modelling &amp; Software</t>
  </si>
  <si>
    <t>A climate-sensitive forest model for assessing impacts of forest management in Europe</t>
  </si>
  <si>
    <t xml:space="preserve">S Härkönen, M Neumann, V Mues, F Berninger… </t>
  </si>
  <si>
    <t>FORMIT-M is a widely applicable, open-access, simple and flexible, climate-sensitive forest management simulator requiring only standard forest inventory data as input. It combines a process-based carbon balance approach with a strong inventory-based empirical component. The model has been linked to the global forest sector model EFI-GTM to secure consistency between timber cutting and demand, although prescribed harvest scenarios can also be used. Here we introduce the structure of the model and demonstrate its use with example simulations until the end of the 21st century in Europe, comparing different management scenarios in different regions under climate change. The model was consistent with country-level statistics of growing stock volumes (R2 = 0.938) and its projections of climate impact on growth agreed with other studies. The management changes had a greater impact on growing stocks, harvest potential and carbon balance than projected climate change, at least in the absence of increased disturbance rates.</t>
  </si>
  <si>
    <t>Europe</t>
  </si>
  <si>
    <t>A comparison of simulated and field-derived leaf area index (LAI) and canopy height values from four forest complexes in the southeastern USA</t>
  </si>
  <si>
    <t xml:space="preserve">JS Iiames, E Cooter, D Schwede, J Williams </t>
  </si>
  <si>
    <t>Vegetative leaf area is a critical input to models that simulate human and ecosystem exposure to atmospheric pollutants. Leaf area index (LAI) can be measured in the field or numerically simulated, but all contain some inherent uncertainty that is passed to the exposure assessments that use them. LAI estimates for minimally managed or natural forest stands can be particularly difficult to develop as a result of interspecies competition, age and spatial distribution. Satellite-based LAI estimates hold promise for retrospective analyses, but we must continue to rely on numerical models for alternative management analysis. Our objective for this study is to calculate and validate LAI estimates generated from the USDA Environmental Policy Impact Climate (EPIC) model (a widely used, field-scale, biogeochemical model) on four forest complexes spanning three physiographic provinces in Virginia and North Carolina. Measurements of forest composition (species and number), LAI, tree diameter, basal area, and canopy height were recorded at each site during the 2002 field season. Calibrated EPIC results show stand-level temporally resolved LAI estimates with R2 values ranging from 0.69 to 0.96, and stand maximum height estimates within 20% of observation. This relatively high level of performance is attributable to EPIC’s approach to the characterization of forest stand biogeochemical budgets, stand history, interspecies competition and species-specific response to local weather conditions. We close by illustrating the extension of this site-level approach to scales that could support regional air quality model simulations.</t>
  </si>
  <si>
    <t>Forests</t>
  </si>
  <si>
    <t>A conceptual model for forest naturalness assessment and application in Quebec's Boreal Forest</t>
  </si>
  <si>
    <t>S Côté, L Bélanger, R Beauregard, É Thiffault, M Margni</t>
  </si>
  <si>
    <t>Research Highlights: To inform eco-designers in green building conception, we propose a conceptual model for the assessment of the impact of using wood on the quality of ecosystems. Background and Objectives: The proposed model allows the assessment of the quality of ecosystems at the landscape level based on the condition of the forest and the proportion of different practices to characterize precisely the forest management strategy. The evaluation provides a numerical index, which corresponds to a suitable format to inform decision-making support tools, such as life cycle analysis. Materials and Methods: Based on the concept of naturalness, the methodology considers five naturalness characteristics (landscape context, forest composition, structure, dead wood, and regeneration process) and relies on forest inventory maps and data. An area within the boreal black spruce-feathermoss ecological domain of Quebec (Canada) was used as a case study for the development of the methodology, designed to be easily exportable. Results: In 2012, the test area had a near-natural class (naturalness index NI = 0.717). Simulation of different management strategies over 70 years shows that, considering 17.9% of strict protected areas, the naturalness index would have lost one to two classes of naturalness (out of five classes), depending on the strategy applied for the regeneration (0.206 ≤ ΔNI ≤ 0.413). Without the preservation of the protected areas, the management strategies would have further reduced the naturalness (0.274 ≤ ΔNI ≤ 0.492). Apart from exotic species plantation, the most sensitive variables are the percentage of area in irregular, old, and closed forests at time zero and the percentage of area in closed forests, late successional species groups, and modified wetlands after 70 years. Conclusions: Despite the necessity of further model and parameter validation, the use of the index makes it possible to combine the effects of different forestry management strategies and practices into one alteration gradient.</t>
  </si>
  <si>
    <t>A Decision Support System for trade-off analysis and dynamic evaluation of forest ecosystem services</t>
  </si>
  <si>
    <t>S Sacchelli</t>
  </si>
  <si>
    <t>This paper presents an open-source Decision Support System (DSS) able to quantify the economic value of forest ecosystem services and their dynamic trade-offs. Provisioning, regulation and support services, as well as cultural services, can be evaluated by the model. Best management forestry practices can be identified by optimizing specific objective functions, e.g., maximizing the economic value or identifying the ideal rotation period. The model was applied to a silver fir (Abies alba Mill.) stand in central Italy as a case study. Results show the importance of economic parameters (e.g., discount rate) and management practices (e.g., presence/absence of silvicultural thinning) in defining forest values. The main strengths and weaknesses of the DSS are discussed in light of its potential for application in the sector of Payment for Ecosystem Services.</t>
  </si>
  <si>
    <t>iForest - Biogeosciences and Forestry</t>
  </si>
  <si>
    <t>A GIS approach to sustainable livestock planning from carbon dynamics analysis: case study of a cattle ranch in Serra da Mantiqueira (Brazil)</t>
  </si>
  <si>
    <t>ADA Oliveira</t>
  </si>
  <si>
    <t>The assessment of carbon dynamics as indicator of climate-regulation ecosystem services (ES) through the modeling of different scenarios on land use and land cover (LULC) changes is widely used in environmental conservation studies to support the decision-making process regarding public policies. However, studies at local scales that address the subject under the farm property perspective, through impact and cost-benefit analyses of simulated sustainable farming scenarios on the provision of ecosystem services, are rare or nonexistent. In this paper, we performed the quantification, valuation and mapping of carbon capture and storage of past (2007-2017) and future LULC (2027) sustainable scenarios in a cattle ranch of Serra da Mantiqueira to understand how different LULC change scenarios may affect the provision of ES and contribute to economic opportunities to the farming sector. Under a GIS-approach, we used remote sensing techniques to LULC mapping, Integrated Valuation of Ecosystem Services and Tradeoffs (InVEST) model for scenario building, carbon assessment and valuation, as well as Sis family software modeling for forest management production. All the sustainable scenarios contributed to the increase of carbon capture and storage in the study area, in addition to showing profitable economic opportunities arising from their implementation. The introduction of eucalyptus trees in livestock and agricultural production systems is an interesting alternative for diversification and income increase, contributing to the balance of greenhouse gases (GHG) from livestock activity and adding value to production. These results are useful to support the development and planning for both environmental conservation policies and sustainable farming production.</t>
  </si>
  <si>
    <t>?Master's thesis?</t>
  </si>
  <si>
    <t>A mid‐century ecological forecast with partitioned uncertainty predicts increases in loblolly pine forest productivity</t>
  </si>
  <si>
    <t>RQ Thomas, AL Jersild, EB Brooks, VA Thomas, RH Wynne</t>
  </si>
  <si>
    <t>Ecological forecasting of forest productivity involves integrating observations into a process‐based model and propagating the dominant components of uncertainty to generate probability distributions for future states and fluxes. Here, we develop a forecast for the biomass change in loblolly pine (Pinus taeda ) forests of the southeastern United States and evaluate the relative contribution of different forms of uncertainty to the total forecast uncertainty. Specifically, we assimilated observations of carbon and flux stocks and fluxes from sites across the region, including global change experiments, into a forest ecosystem model to calibrate the parameter distributions and estimate the process uncertainty (i.e., model structure uncertainty revealed in the residuals of the calibration). Using this calibration, we forecasted the change in biomass within each 12‐digit Hydrologic (H12) unit across the native range of loblolly pine between 2010 and 2055 under the Representative Concentration Pathway 8.5 scenario. Averaged across the region, productivity is predicted to increase by a mean of 31% between 2010 and 2055 with an average forecast 95% quantile interval of ±15 percentage units. The largest increases were predicted in cooler locations, corresponding to the largest projected changes in temperature. The forecasted mean change varied considerably among the H12 units (3–80% productivity increase), but only units in the warmest and driest extents of the loblolly pine range had forecast distributions with probabilities of a decline in productivity that exceeded 5%. By isolating the individual components of the forecast uncertainty, we found that ecosystem model process uncertainty made the largest individual contribution. Ecosystem model parameter and climate model uncertainty had similar contributions to the overall forecast uncertainty, but with differing spatial patterns across the study region. The probabilistic framework developed here could be modified to include additional sources of uncertainty, including changes due to fire, insects, and pests: processes that would result in lower productivity changes than forecasted here. Overall, this study presents an ecological forecast at the ecosystem management scale so that land managers can explicitly account for uncertainty in decision analysis. Furthermore, it highlights that future work should focus on quantifying, propagating, and reducing ecosystem model process uncertainty.</t>
  </si>
  <si>
    <t>Ecological Applications</t>
  </si>
  <si>
    <t>A review of modeling approaches for ecosystem services assessment in the Asian region</t>
  </si>
  <si>
    <t>K Shoyama, C Kamiyama, J Morimoto, M Ooba, T Okuro</t>
  </si>
  <si>
    <t>The use of various modeling approaches is critical in the assessment of ecosystem services. Although numerous assessments have been conducted as scholarly studies to quantify, map, and value ecosystem services, a well-structured platform is necessary to ensure consistency of the assessment approaches with regard to theories and practices. To identify gaps between practical ecosystem services assessments and scholarly studies in the Asian region, we reviewed assessment cases in the Intergovernmental Science Policy Platform on Biodiversity and Ecosystem Services (IPBES) catalogue and peer-reviewed literature using Web platforms. We identified 31 assessment cases and 290 such peer-reviewed studies conducted throughout Asia. Our review of recent peer-reviewed studies revealed a bias in the geographic distribution, with numerous Chinese studies and few studies in West Asia. Our comparison of the approaches applied in the assessment cases with those in the peer-reviewed studies revealed that little information on the models was reported in the assessment cases, whereas the approaches used in the peer-reviewed studies were mostly modeling and biophysical indicators. Although the modeling and scenario approaches used in the actual assessments require further clarification in the IPBES catalogue, many scientific modeling studies have been conducted throughout Asia. These scientific data, however, are not easily accessible to those outside of academic communities. Thus, there is an urgent need to develop a new catalogue to guide all the stakeholders involved in ecosystem services assessment at multiple scales.</t>
  </si>
  <si>
    <t>Ecosystem Services</t>
  </si>
  <si>
    <t>A review of the effects of forest management intensity on ecosystem services for northern European temperate forests with a focus on the UK</t>
  </si>
  <si>
    <t>L Sing, MJ Metzger, JS Paterson, D Ray</t>
  </si>
  <si>
    <t>Ecosystem services (ES) are the benefits that people receive from ecosystems. Understanding the impact of forest management on their supply can inform policy and practice for meeting societal demand. The objectives of this paper are to identify and review the effect of management intensity on priority ES supply and identify synergies and trade-offs among ES of different management approaches. We review seven priority ES identified from UK land and forestry strategy and policy documents: timber/biomass production, carbon storage, biodiversity, health and recreation, water supply and quality and flood protection. We present a synthesis of the impact of management on relative ES supply. It shows that low intensity management is unsuitable for high biomass production, yet provides high or moderately high levels of other services. Higher intensity management impacts negatively on biodiversity, health and recreation and water supply services. Combined objective forestry provides high or moderately high levels for all services except biomass. We recommend that a diversity of management approaches is needed to maintain multiple ecosystem service provision. The ES framework offers opportunities to forest management by revealing areas of conflict or co-production and potential trade-offs that may arise from adjusting management intensity.</t>
  </si>
  <si>
    <t xml:space="preserve">Forestry: An International Journal of Forest Research </t>
  </si>
  <si>
    <t>A service-dominant perspective on payments for ecosystem service offerings</t>
  </si>
  <si>
    <t>B Matthies</t>
  </si>
  <si>
    <t>The ecosystem service (ES) approach is a means of evaluating service value flows from ecosystems to humans for their well-being. The approach suggests that ecosystem functions are divided into categories according to the benefits derived and utilized by beneficiaries. The ES approach has become a tool for public and private decision-makers, driven by the need to more accurately incorporate environmental externalities into the value creation processes of economic actors. This research addresses two knowledge gaps within the ES literature. First, a service-centric approach to ES offerings is lacking, resulting in misuse of the appropriate concepts and terms when discussing their role in value networks and value creation. Second, there is limited available knowledge about how to efficiently internalize ES offerings within value networks. In the first article, a service-dominant value creation (SVC) framework, with supporting terms and concepts, was developed to guide interdisciplinary discussions about the role of ES offerings within value creation processes. The term value-in-impact was proposed as a means for discussing the trade-offs and impacts concerning ES offerings within those processes. The subsequent three articles addressed the following design aspects of Payment for Ecosystem Service (PES) schemes: (1) sensitivity to parameter inputs, (2) price volatility impacts on service providers, and (3) behavioural economic contributions. Consideration for trade-offs among ES offerings, and between ES offerings and economic objectives were also incorporated. The results indicated that the holistic accounting of ES indicators, to determine the optimal species mixtures, and uncorrelated ES price interactions, to determine the optimal allocation of forest for conservation, led to ecological and financial diversification benefits for service providers. Nudging service providers also led to more socially efficient ES provisioning. In each case, the proposed Ecosystem Service Expectation Value (ESEV) was used to more accurately describe the perpetual provisioning of multiple ES offerings on forestland.</t>
  </si>
  <si>
    <t>?Dissertation</t>
  </si>
  <si>
    <t>2nd round</t>
  </si>
  <si>
    <t>A simple grid-based framework for simulating forest structural trajectories linked to transient forest management scenarios in Fennoscandia</t>
  </si>
  <si>
    <t>T Majasalmi, M Allen, C Antón-Fernández, R Astrup, RM Bright</t>
  </si>
  <si>
    <t>Forest structural properties largely govern surface fluxes of moisture, energy, and momentum that strongly affect regional climate and hydrology. Forest structural properties are greatly shaped by forest management activities, especially in the Fennoscandia (Norway, Sweden, and Finland). Insight into transient developments in forest structure in response to management intervention is therefore essential to understanding the role of forest management in mitigating regional climate change. The aim of this study is to present a simple grid-based framework – the Fennoscandic Forest State Simulator (F2S2) -- for predicting time-dependent forest structural trajectories in a manner compatible with land models employed in offline or asynchronously coupled climate and hydrological research. F2S2 enables the prescription of future regional forest structure as a function of: i) exogenously defined scenarios of forest harvest intensity; ii) forest management intensity; iii) climate forcing. We demonstrate its application when applied as a stand-alone tool for forecasting three alternative future forest states in Norway that differ with respect to background climate forcing, forest harvest intensity (linked to two Shared Socio-economic Pathways (SSPs)), and forest management intensity. F2S2 captures impacts of climate forcing and forest management on general trends in forest structural development over time, and while climate is the main driver of longer-term forest structural dynamics, the role of harvests and other management-driven effects cannot be overlooked. To our knowledge this is the first paper presenting a method to map forest structure in space and time in a way that is compatible with land surface or hydrological models employing sub-grid tiling.</t>
  </si>
  <si>
    <t>Yes</t>
  </si>
  <si>
    <t>2015-2100</t>
  </si>
  <si>
    <t>Norway</t>
  </si>
  <si>
    <t>Climatic Change</t>
  </si>
  <si>
    <t>A simulation-based approach to assess forest policy options under biotic and abiotic climate change impacts: A case study on Scotland's National Forest Estate</t>
  </si>
  <si>
    <t>D Ray, M Petr, M Mullett, S Bathgate, M Marchi, K Beauchamp</t>
  </si>
  <si>
    <t>The future provision of forest goods and ecosystem services is dependent, among other factors, on climate change impacts, forest management, and response to forest policies. To assess policy implementation targets for Scotland's National Forest Estate under climate change, we simulated forest growth through the 21st century - with and without the abiotic impacts of climate change, and with and without the biotic impacts of an important fungal disease. Eight different forest management trajectories were simulated under a climate projection, to assess the future provision of forest ecosystem goods and services. Climate change was represented by the IPCC RCP 4.5 projection, and the biotic impact of Dothistroma needle blight was predicted using a new vulnerability matrix. Indicators of three important goods and services: timber production, standing biomass, and biodiversity were measured in the simulation of forest growth and reported at decadal intervals using dynamically linked forest models. We found that both a broadleaved species trajectory and a Forest Enterprise Scotland selected species trajectory would improve standing biomass and biodiversity, but slightly reduce timber volume. Dothistroma needle blight could reduce standing biomass (by up to 3 t ha− 1) and timber volume (by up to 5 m3 ha− 1), but the predicted impact is dependent on the type of forest management trajectory. Our findings show opportunities for diversifying forest management and tree species – and at the same time supporting forest policy to improve forest resilience under uncertain climate change and Dothistroma impacts. The forest simulation has been used to demonstrate and evaluate national strategic delivery of multi-purpose forest benefits in Scotland, and how species and management might be targeted regionally in Forest Districts, to maintain achievable national targets for timber production, carbon sequestration, and biodiversity under climate change.</t>
  </si>
  <si>
    <t>Forest Policy and Economics</t>
  </si>
  <si>
    <t>A spatial-based tool for the analysis of payments for forest ecosystem services related to hydrogeological protection</t>
  </si>
  <si>
    <t>G Grilli, R Fratini, E Marone, S Sacchelli</t>
  </si>
  <si>
    <t>This paper presents a decision support based on spatial analysis for the evaluation of payments for forest ecosystem services (PES). A focus on the payment range for protective services for shallow landslide is described. The maximum willingness to pay by real estate owners and the minimum willingness to accept by forest owners are computed. The model quantifies the economic risk of real estate depending on the loss probability due to landslide and the presence and protection efficiency of forest. The potential compensation to forest managers considers the difference of the forest expected value from current practices (business as usual – BAU – scenario) to the intervention optimized for PES. A geostatistical approach is applied to quantify the uncertainty of the output. The results indicate relevant differences from BAU to PES in term of an increased protection efficiency and reduced uncertainty. The suitability of protective forest for PES activation is approximately 46 % of the total surface in the study area (Municipality Union of Sieve and Arno Valleys, Tuscany – central Italy). The output also highlights the strong influence of the tree species composition on the value of the PES scenario and indicates that Turkey oak and mixed broadleaved forests are more likely to fall under a PES scheme. Spatial analysis is useful for determining the influence of site-specific characteristics.</t>
  </si>
  <si>
    <t>A systems approach to assess climate change mitigation options in landscapes of the United States forest sector</t>
  </si>
  <si>
    <t>AJ Dugan, R Birdsey, VS Mascorro, M Magnan, CE Smyth, M Olguin, WA Kurz</t>
  </si>
  <si>
    <t>Background
United States forests can contribute to national strategies for greenhouse gas reductions. The objective of this work was to evaluate forest sector climate change mitigation scenarios from 2018 to 2050 by applying a systems-based approach that accounts for net emissions across four interdependent components: (1) forest ecosystem, (2) land-use change, (3) harvested wood products, and (4) substitution benefits from using wood products and bioenergy. We assessed a range of land management and harvested wood product scenarios for two case studies in the U.S: coastal South Carolina and Northern Wisconsin. We integrated forest inventory and remotely-sensed disturbance data within a modelling framework consisting of a growth-and-yield driven ecosystem carbon model; a harvested wood products model that estimates emissions from commodity production, use and post-consumer treatment; and displacement factors to estimate avoided fossil fuel emissions. We estimated biophysical mitigation potential by comparing net emissions from land management and harvested wood products scenarios with a baseline (‘business as usual’) scenario.
Results
Baseline scenario results showed that the strength of the ecosystem carbon sink has been decreasing in the two sites due to age-related productivity declines and deforestation. Mitigation activities have the potential to lessen or delay the further reduction in the carbon sink. Results of the mitigation analysis indicated that scenarios reducing net forest area loss were most effective in South Carolina, while extending harvest rotations and increasing longer-lived wood products were most effective in Wisconsin. Scenarios aimed at increasing bioenergy use either increased or reduced net emissions within the 32-year analysis timeframe.
Conclusions
It is critical to apply a systems approach to comprehensively assess net emissions from forest sector climate change mitigation scenarios. Although some scenarios produced a benefit by displacing emissions from fossil fuel energy or by substituting wood products for other materials, these benefits can be outweighed by increased carbon emissions in the forest or product systems. Maintaining forests as forests, extending rotations, and shifting commodities to longer-lived products had the strongest mitigation benefits over several decades. Carbon cycle impacts of bioenergy depend on timeframe, feedstocks, and alternative uses of biomass, and cannot be assumed carbon neutral.</t>
  </si>
  <si>
    <t>32 years, 2018-2050</t>
  </si>
  <si>
    <t>Two case studies in the U.S.: coastal South Caroline and Northern Wisconsin</t>
  </si>
  <si>
    <t>Carbon Budget Model</t>
  </si>
  <si>
    <t>Carbon Balance and Management</t>
  </si>
  <si>
    <t>Abandoned forest ecosystem: Implications for Japan's Oak Wilt disease</t>
  </si>
  <si>
    <t>K Imamura, S Managi, S Saito, T Nakashizuka</t>
  </si>
  <si>
    <t>This study determined values for the ecosystem services of abandoned coppice forests that are threatened by a forest disease known as Japanese Oak Wilt. We applied a discrete choice experiment to value these ecosystem services. The results indicated that ecosystem services were highly valued in the order of biodiversity conservation, water and soil regulation, timber provision, and climate change mitigation. This study suggests that people expect abandoned coppice forests to be protected from Japanese Oak Wilt and to become rich in biodiversity. However, public preference for biodiversity conservation services had high heterogeneity among people. On the other hand, water and soil regulation services were widely ranked as important among people. Furthermore, traditional management method is most preferred than other forest-change scenarios in JOW countermeasures.</t>
  </si>
  <si>
    <t>Journal of Forest Economics</t>
  </si>
  <si>
    <t>Accounting for biodiversity in life cycle impact assessments of forestry and agricultural systems—the BioImpact metric</t>
  </si>
  <si>
    <t>PAM Turner, FA Ximenes, TD Penman, BS Law, CM Waters, T Grant, M Mo, PM Brock</t>
  </si>
  <si>
    <t>Purpose: Life cycle assessment (LCA) is a useful method for assessing environmental impacts at large scales. Biodiversity and ecosystem diversity are site-specific, often complex, and difficult to generalise within an LCA framework. There is currently no globally acceptable means of assessing biodiversity within the LCA framework. We introduce, test and revise BioImpact, a method for incorporating biodiversity into an LCA framework, on four production systems (native forestry, plantation softwood timber production, cropping and rangeland grazing) in Australia. Methods: Our proposed method, a metric we call BioImpact, incorporates biodiversity and ecological impacts through a series of semi-quantitative questions, published data and expert opinion which aim to encapsulate the main issues relating to biodiversity within a disturbance impact framework appropriate to LCA. Results are scaled to a single biodiversity measure that can be incorporated into LCA. We test and revise BioImpact scores on four production systems (native forestry, plantation softwood timber production, cropping and rangeland grazing) in comparison to species richness and net primary productivity (NPP) for these production systems. We demonstrate how the scores can be incorporated into LCA using SimaPro as a platform. Results and discussion: For pine plantation, cropping/pastures and rangeland grazing, BioImpact demonstrated greater impact, which represents biodiversity loss for multiple species groups. Native forestry scored significantly lower impact than that of other land uses. As a comparison, all production processes scored highly for species richness of main multiple species groups (vascular plants, invertebrates, birds) and were not different in terms of NPP. Integration of BioImpact into LCA found that the softwood system, despite having a higher biodiversity impact per ha year, had a marginally lower BioImpact score per cubic metre compared to native forestry. This was possibly due to cumulative effects and consideration of the reference benchmark, e.g., low levels of pre-harvest biodiversity when not established on native forests; fewer threatened species (and lesser impact) compared to native forestry; questions not weighted sufficiently; and the difference between establishment on either agricultural cleared land or native forest area. Improvement in scaling and/or weighting within the BioImpact scores within each question is discussed. Conclusions: BioImpact encapsulates different components of biodiversity, is transparent, easily applied (subject to literature/ecological experts) and can be incorporated into LCA. Application of BioImpact for LCA requires co-ordination to identify key regions and production systems; develop the relevant scores with the assistance of ecologists; and make the results available in public LCA databases.</t>
  </si>
  <si>
    <t>The International Journal of Live Cycle Assessment</t>
  </si>
  <si>
    <t>Advances in Modeling Natural Resource Management under Uncertainty: Forest Mortality, Policy Design, and the Value of Information</t>
  </si>
  <si>
    <t>MR Sloggy</t>
  </si>
  <si>
    <t>Advancing the understanding of natural resource management is an important step in mitigating the effects of human activity on the environment, and ensuring efficient outcomes for many sectors of the economy. As humanity’s role in the natural world becomes better understood, the importance of interdisciplinary modeling has grown in leaps and bounds. This is evidenced by the rise of fields such as bioeconomics, the economics of climate change, and the increasing influence of “societal dimensions” departments in universities around the country. It is becoming evident that a holistic understanding of feedbacks between the natural and economic realms is crucial for developing the research agenda of tomorrow. In addition, advances in computing resources have made research questions previously restricted by their computational complexity viable for analysis. Both of these developments bode well for interdisciplinary modeling; however, much of these developments remain unrealized in the literature. For instance, the continued utilization of large scale earth system models such as the Community Earth System Model (CESM) for impact studies (e.g. Law et al., 2018) has highlighted the importance of representing the social systems accurately within the model. Despite this, the use of natural resource models that are consistent with economic theory are nowhere to be found amongst the many modules of CESM, or other similar models. Instead, economic models are used to inform the input datasets of these models, which is rigorous but unsatisfying once one realizes that this approach completely fails to capture the feedback between the natural and social systems that intuition tells us is there. The lack of such modeling also precludes running sophisticated policy experiments within CESM and her sister models. These policy experiments, with their robust representations of physical processes, can be better positioned to examine the effect of these policies on a variety of outcomes, both environmental and economic than what currently exists. This is in addition to the fact that there are still many aspects of policy design that are unexplored in natural resource management. The details about the design of environmental policies, especially those targeting the private provision of ecosystem benefits, must be fine tuned to achieve an optimal outcome. One particular aspect of policy design that is understudied in the literature is that of the duration of contracts for ecosystem service programs. Many policies currently in practice base the duration of the contract on environmental goals of the policy. However, economic incentives could change the impacts of the policy should the duration be changed. The efficient design of policies depends on the feedbacks between social and natural systems. Though models such as CESM can address uncertainties about future effects of climate change and disturbance, it is a deterministic model of natural resources. In reality, natural resources effectively behave in a stochastic manner. This results in management strategies that require substantial investments in monitoring and learning, as good information is crucial for optimal management. This has led to many studies examining adaptive management of natural resources, and learning in systems such as fisheries (Kling et al. 2017), livestock management (MacLachlan et al., 2017), and regulatory enforcement (White, 2005). There is a substantial gap in what the literature addresses. Previous studies ignore the role of price stochasticity, as well as stochasticity in other observable variables, in determining the optimal learning strategy of natural resource owners. This is a more generalized description of natural resource management that has implications far outside of private natural resource management. This dissertation advances the the design and application of modeling techniques in natural resource management, as well as theory behind these models. In what follows, we analyze the feedback between natural and social systems in forestry. We show that the forest sector adapts to disturbance events such as wildfire or pine beetle outbreaks through shifting harvests to different areas. This model has the potential to improve the representation of social systems within large scale earth system models, and to allow for economic policy experiments on a larger scale than what has been previously observed in the literature. We explore the economics of contract duration within a forest-based carbon offset program, which is the first time such a question has been addressed through modeling. It also contributes to current discussions of implementing forest-based carbon offsets in Oregon’s carbon abatement plan. This dissertation achieves an advancement of the economics of information in partially observable resource systems by solving a model of forest management where the volume of timber is observed imperfectly, and observations are costly and noisy. In Chapter 1, I introduce the common themes of the dissertation, and provide an overview of what is to follow. The natural resource system this work addresses is primarily forestry. In particular, it focuses on the issues surrounding ecosystem service provision and management within private forestry. In Chapter 2, I construct a partial equilibrium (PE) model of the forest sector in the western United States. The model is spatially explicit, and overcomes issues involving its solve time by utilizing a novel algorithm that simulates an auction between agents in the model. Furthermore, the model can be coupled to CESM in order to obtain a more realistic representation of biological processes and climate change relative to what is available to forest sector models currently. The realism of the model is aided by the incorporation of numerous datasets such as land ownership and transportation costs. The model is unique in its scale, and is solvable over a larger range and with a higher resolution than other forest sector models. It also has a realistic depiction of the ecology of forestry through its ability to couple to CESM. This model is particularly useful for modeling the feedback between the natural system of the forest and economic system of the forest sector. Specifically, it’s beneficial for understanding the impact of forest disturbances on the economy, and how that shapes future disturbance patterns. The results suggest that in the short run, the spatial distribution of harvests changes substantially, with the difference in overall harvests growing over time due to the effects the disturbances have on mill capacity and profitability. We also utilize our model for understanding the impacts of policies specifically addressing disturbance vulnerability, as well as the impacts of state-level policies and how those may affect the surrounding region. In Chapter 3, I utilize a regional forest sector model of western Oregon in order to analyze the effects of changing the duration of forest-based carbon offset contracts. The model is a spatially explicit model that tracks both sawtimber and pulp production, as well as price levels and mill capacities. It keeps track of the amount of timber being exported as well, and average management decisions such as rotation lengths. The model is applied to scenarios that vary in the duration of the contract as well as the price of the carbon, which is fixed during the model run. Whereas previous studies have examined the effects of these contracts on the Oregon forest sector (Latta et al., 2011), no study has yet addressed the role of contract duration on enrollment and program performance. We find that market forces stabilize the amount of carbon being removed from the landscape every time step. This analysis is useful in serving as a critique of current approaching to contracting for forest-based carbon offset programs such as the one in California by showing that alternative contract lengths are capable of higher levels of sequestration over given time periods. In Chapter 4, I construct a model of forest management under state uncertainty that optimizes both the timing of harvest as well as measurement of the forest resource, known as “inventory”. Forest resources, along with practically every other natural resource, exhibit state uncertainty – uncertainty about the present state of the resource. Oftentimes natural resources are only observed when investments are made in measurement of the resource. Furthermore, a perfect measurement of the resource is oftentimes infeasible, either for reasons having to do with the biology of the resource or because it is cost prohibitive. In this chapter I solve the forest manager’s problem under state uncertainty as a continuous-state Mixed Observability Markov Decision Process (MOMDP). I find that the optimal timing of learning is influenced not just by price level, but surprisingly by price stochasticity as well. Chapter 4’s innovation is that it presents the first continuous state model of natural resource management under state uncertainty that includes price stochasticity. For a majority of natural resource management problems, price stochasticity plays an important role, and the results from this project allow us to understand how it influences not just harvest timing, but the optimal investments in measurement and learning. We find that learning is valuable. Using an empirical model of forest growth that captures its natural stochasticity, we are able to calculate the costs associated with state uncertainty when inventory is not an option. We find that conducting costly yet accurate inventories in an optimal way greatly reduces the burden of state uncertainty, and increases the value of the stand through improved management. This chapter also presents the first model of forest inventory that is grounded in microeconomic theory. The expansion of interdisciplinary research as well as the availability of new computational techniques in the field of economics have resulted in opportunities for researchers looking to address difficult problems in natural resource economics. My dissertation is a combination of methodological advances, as well as inquiries into potential policy applications. I hope that what follows from here will aid both future researchers interested in similar topics, as well as policymakers with questions about the design of schemes targeting private forest landowners. The extensions and limitations of all of these studies will be discussed as they are presented. Because of the methodological nature of much of this dissertation’s content, the possibility exists to greatly expand on what has been done here in future studies.</t>
  </si>
  <si>
    <t>Advancing the relationship between renewable energy and ecosystem services for landscape planning and design: A literature review</t>
  </si>
  <si>
    <t>P Picchi, M van Lierop, D Geneletti, S Stremke</t>
  </si>
  <si>
    <t>The transition to a low carbon future is starting to affect landscapes around the world. In order for this landscape transformation to be sustainable, renewable energy technologies should not cause critical trade-offs between the provision of energy and that of other ecosystem services such as food production. This literature review advances the body of knowledge on sustainable energy transition with special focus on ecosystem services-based approaches and methods. Two key issues emerge from this review: only one sixth of the published applications on the relation between renewable energy and landscape make use of the ecosystem service framework. Secondly, the applications that do address ecosystem services for landscape planning and design lack efficient methods and spatial reference systems that accommodate both cultural and regulating ecosystem services. Future research efforts should be directed to further advancing the spatial reference systems, the use of participatory mapping and landscape visualizations tools for cultural ecosystem services and the elaboration of landscape design principles.</t>
  </si>
  <si>
    <t>Agent-based modelling and simulation applied to environmental management</t>
  </si>
  <si>
    <t>C Le Page, D Bazile, N Becu, P Bommel…</t>
  </si>
  <si>
    <t>The purpose of this chapter is to summarize how agent-based modelling and simulation (ABMS) is being used in the area of environmental management. With the science of complex systems now being widely recognized as an appropriate one to tackle the main issues of ecological management, ABMS is emerging as one of the most promising approaches. To avoid any confusion and disbelief about the actual usefulness of ABMS, the objectives of the modelling process have to be unambiguously made explicit. It is still quite common to consider ABMS as mostly useful to deliver recommendations to a lone decision-maker, yet a variety of different purposes have progressively emerged, from gaining understanding through raising awareness, facilitating communication, promoting coordination or mitigating conflicts. Whatever the goal, the description of an agent-based model remains challenging. Some standard protocols have been recently proposed, but still a comprehensive description requires a lot of space, often too much for the maximum length of a paper authorized by a scientific journal. To account for the diversity and the swelling of ABMS in the field of ecological management, a review of recent publications based on a lightened descriptive framework is proposed. The objective of the descriptions is not to allow the replication of the models but rather to characterize the types of spatial representation, the properties of the agents and the features of the scenarios that have been explored and also to mention which simulation platforms were used to implement them (if any). This chapter concludes with a discussion of recurrent questions and stimulating challenges currently faced by ABMS for environmental management.</t>
  </si>
  <si>
    <t>Simulating Social Complexity</t>
  </si>
  <si>
    <t>Alternatives to carbon capture and storage (CCS) in the deep decarbonisation of the Norwegian cement industry: A cost-optimisation study of GHG mitigation …</t>
  </si>
  <si>
    <t>O Vågerö</t>
  </si>
  <si>
    <t>Norway’s two cement manufacturing plants are both among the top 10 largest national point sources of Greenhouse Gas (GHG) emissions and together contribute to 2% of the total GHG emissions. One of the important measures being pushed for to mitigate these emissions is Carbon Capture and Storage (CCS), for which the Norwegian Government is to make an investment decision in 2020/2021. Norway may end up with the first full-scale CCS project in the cement sector on a global basis, so the technology is still in its infancy in industrial applications outside of oil extraction. The aim of the study is to collate and summarise multiple data sources on the different measures that could mitigate greenhouse gases and which are feasible in a Norwegian context, in addition to CCS. The measures included are: energy effciency, fuel substitution, new types of clinkers, material effciency, clinker substitution, and substitution for wooden construction materials or biocement. The study utilises the concept of Marginal Abatement Cost (MAC) and Marginal Abatement Cost Curve (MACC) to assess and illustrate the environmental performance of the different measures versus a baseline scenario of 591 kg CO2e emitted per tonne cement manufactured. The two most promising measures are substituting part of the clinkers from the fnal cement product for a combination of calcined clays and ground limestone as well as increased use of fillers in concrete, which partially replace clinker in the final concrete product. These two measures are inexpensive and does not require any technology leap to implement. Barriers exist in the shape of a conservative construction industry where incremental innovation happen slowly. The industry is also utilising highly standardised product which make the entry of new and changed products diffcult and slow. No combination of measures achieve full decarbonisation of the cement industry, without including CCS, which indicates that it may still be necessary for the cement sector to become carbon neutral.</t>
  </si>
  <si>
    <t>?Master's Thesis?</t>
  </si>
  <si>
    <t>An analysis of potential investment returns of planted forests in South China</t>
  </si>
  <si>
    <t>P Zhang, Y He, Y Feng, R De La Torre, H Jia, J Tang</t>
  </si>
  <si>
    <t>Financial returns of forest plantations are an important concern around the world. In this research, we focused on South China’s timber investments, collected data from the Pingxiang, Guangxi Province, China, which is the demonstration zone of Fast-growing and High-yielding Timber Plantation Base Construction Program and National Timber Strategic Storage and Production Bases Construction Program, and used capital budgeting analysis method and sensitivity analysis to compare different scenarios of planted forest management. The results showed that excluding land costs, (1) the financial returns of Eucalyptus forest managed by small business were excellent, having an IRR of 28% per year and a LEV of $7555 per ha, but it had a high risk with fluctuations of cost, timber price and timber yield; (2) the results for the Experimental Center of Tropical Forests indicate that the Eucalyptus forest and Castanopsis hystrix forest returns were greater than those for Cunninghamia lanceolata forest and Pinus massoniana forest, with having IRRs of 24%, 21%, 13% and 10% per year respectively. The mixed planted forest of Castanopsis hystrix × Eucalyptus and Castanopsis hystrix × Pinus massoniana had the features of high profits and low risks; (3) the forest farmers had lower levels of returns for Eucalyptus forest management in South China, but were still in the middle rank of global comparisons. This study gave a view of China’s timber investment and provided more options of improving the economic returns of planted forest management to both small businesses and forest farmers in South China.</t>
  </si>
  <si>
    <t>New Forests</t>
  </si>
  <si>
    <t>An environmental-economic accounting of services provided by the living infrastructure in the ACT: public urban forests and irrigated open spaces</t>
  </si>
  <si>
    <t>S Tapsuwan, R Marcos-Martinez, H Schandl</t>
  </si>
  <si>
    <t>The ACT Government commissioned CSIRO to undertake a pilot project to value two types of urban living infrastructure using the United Nation’s System of Environmental-Economic Accounting framework and quantifying the estimated whole-of-life contribution these assets make to Canberra.</t>
  </si>
  <si>
    <t>?CSIRO Land&amp;Water Final Report</t>
  </si>
  <si>
    <t>An inventory-based regeneration biomass model to initialize landscape scale simulation scenarios</t>
  </si>
  <si>
    <t>W Poschenrieder, P Biber, H Pretzsch</t>
  </si>
  <si>
    <t>Dynamic landscape simulation of the forest requires an initial regeneration stock specific to the characteristics of each simulated stand. Forest inventories, however, are sparse with regard to regeneration. Moreover, statistical regeneration models are rare. We introduce an inventory-based statistical model type that (1) quantifies regeneration biomass as a fundamental regeneration attribute and (2) uses the overstory’s quadratic mean diameter (Dq) together with several other structure attributes and the Site Index as predictors. We form two such models from plots dominated by European beech (Fagus sylvatica L.), one from national forest inventory data and the other from spatially denser federal state forest inventory data. We evaluate the first one for capturing the predictors specific to the larger scale level and the latter one to infer the degree of landscape discretization above which the model bias becomes critical due to yet unquantified determinants of regeneration. The most relevant predictors were Dq, stand density, and maximum height (significance level p &lt; 0.0001). If plot data sets for evaluation differed by the forest management unit in addition to the average diameter, the bias range among them increased from 0.1-fold of predicted biomass to 0.3-fold.</t>
  </si>
  <si>
    <t>Analysing scenario approaches for forest management—One decade of experiences in Europe</t>
  </si>
  <si>
    <t>MA Hoogstra-Klein, GM Hengeveld…</t>
  </si>
  <si>
    <t>In forest management, scenarios are often used to envision what the future might look like to account for uncertainties associated with, for example, climate change, changing socio-economic conditions, and technological developments. There are, however, many different methodological approaches to scenario building. In order to be able to make better use of the diversity of approaches at hand, a systematic overview of the scenario methodologies, which is currently missing in the forest sector, is needed. This paper analysed and reviewed 129 forest-management-related scenario studies that have been carried out in Europe during the past decade. The studies were classified by means of cluster analysis in four groups: (1) management scenarios, (2) environmental scenarios, (3) optimization scenarios, and (4) participatory scenarios. Despite differences between the four groups, almost all scenario studies can be characterized as rather quantitative, non-participatory, and single factor in nature. The analysis also found a temporal trend reflecting a broadening of the scenario methodology for forest management over time towards scenarios that incorporate longer time horizons, reflecting issues on a larger scale, including land-use considerations. Considering the complexity and urgency of the issues in forest management that need to be addressed and the opportunities offered by the scenario methodologies not yet fully used, we expect to see a further broadening of the scenario methodology with mixed-method, participatory, and complex scenarios.</t>
  </si>
  <si>
    <t>Analysis of 129 scenarios</t>
  </si>
  <si>
    <t>?</t>
  </si>
  <si>
    <t>Analysis of relationships between ecosystem services: A generic classification and review of the literature</t>
  </si>
  <si>
    <t>GO Ndong, O Therond, I Cousin</t>
  </si>
  <si>
    <t>The scientific literature contains many studies of trade-offs or synergies between ecosystem services (ES); however, it is challenging to qualify and compare these studies. To address this issue, we developed a structured generic methodological classification (typology) of studies that focuses on relationships between ES. The method focuses on characteristics of the spatial and temporal analyses performed and whether drivers of relationships between ES were considered. We used the typology to characterize 103 peer-reviewed articles from 1998 to 2017 identified from a search of the ISI Web of Science. Our results show that most of the studies (74%) focused on quantifying and analyzing ES relationships using a snapshot approach. Spatio-temporal analysis of ES relationships (6% of the studies) remains a major scientific challenge in research. While most studies analyzed drivers of relationships, they focused mainly on coarse indicators of land use and cover (change) and climate change (e.g. temperature and precipitation), and 70% of the studies analyzed relationships between 3 and 6 ES. This review highlights two key research issues: (i) going beyond analysis of coarse drivers by using indicators of land use and (ii) developing spatio-temporal analysis of ES relationships based on field methods to follow-up ES indicators over time or simulation models.</t>
  </si>
  <si>
    <t>Analyzing the effect of carbon prices on wood production and harvest scheduling in a managed forest in Turkey</t>
  </si>
  <si>
    <t xml:space="preserve">H Zengin, ME Ünal </t>
  </si>
  <si>
    <t>Among terrestrial ecosystems, forests have the largest carbon deposits, and thus play an important role in global climate change. Forests of all ages and types have a significant capacity in sequestration or depositing carbon. Increasing their capacities from this aspect can only be possible through sustainably managed forests. Therefore, in order to increase the carbon stock in forests, carbon management concepts must be integrated into the forestry program. The purpose of this study is to understand how carbon sequestration can affect levels of wood production and harvest scheduling in a forest area operated mainly for wood production, by considering alternative ideas on the current conditions in the given area. Monetary revenue which will be achieved by a 100-year planning horizon with a mixed integer optimization model, the produced wood and the levels of carbon that was sequestrated from atmosphere were investigated under 5 different strategies. Strategies were formed according to the potential unit prices of carbon. In the basic strategy (STR1) carbon price is taken as zero (only wood production revenue), while other strategies, i.e., STR2, STR3, STR4, and STR5 is priced as €8, €35, €55, and €100 per ton, respectively. Regeneration periods of stands and amount of maintenance cuts, which will be extracted from the forest, differ according to the strategies. Results show that when sequestrated carbon unit price is low (STR2 and STR3) or even when carbon has no value (STR1) the management activities in these strategies are almost the same. However, if there is an increase in the value of carbon (STR4 and STR5), with the assessment of different options, it is understood that a much higher level of revenue can be accessible.</t>
  </si>
  <si>
    <t>100 years</t>
  </si>
  <si>
    <t>Turkey</t>
  </si>
  <si>
    <t>Analyzing the effects of various forest management strategies and carbon prices on carbon dynamics in western Turkey</t>
  </si>
  <si>
    <t>DM Kucuker</t>
  </si>
  <si>
    <t>Determining appropriate management strategies to reduce greenhouse gas emissions using optimization techniques to understand how forest management activities affect the carbon dynamics is critical in implementing effective carbon management policies. This paper quantitatively analyzes the long-term effects of different management policies and silvicultural interventions using linear programming. In the analyses, afforestation targets for bare forest lands, tree species, carbon prices, planning approaches and sets of various targets and constraints on carbon dynamics were evaluated. The results were based on twenty-five forest management scenarios formulated for the Korucu Forest Planning Unit of Turkey.
The results showed that, compared to timber-based planning strategies (TM), ecosystem-based planning approach (EM) contributes to a significant reduction in carbon sequestration in many cases. When different afforestation targets were incorporated into forest management strategies, cumulative carbon sequestration increased constantly compared to baseline scenario without any afforestation areas. In addition, the highest total carbon sequestration was observed when black pine (P. nigra) was used in afforestation activities rather than oak species (Quercus sp.) and other available tree species. While total timber production and timber net present value (NPV) decreased, carbon sequestration increased significantly with increasing carbon price. As a result of increasing carbon price from $20/ton to $100/ton, joint NPV increased by about five times. The results highlighted the importance of forest ecosystem and developing and implementing climate adaption measures into forest management activities in tackling climate change phenomenon.</t>
  </si>
  <si>
    <t>Korucu forest planning unit, Balıkesir province, Turkey</t>
  </si>
  <si>
    <t>Journal of Environmental Management</t>
  </si>
  <si>
    <t>Assessing fossil fuel substitution through wood use based on long-term simulations</t>
  </si>
  <si>
    <t>M Knauf, R Joosten, A Frühwald</t>
  </si>
  <si>
    <t>To fully analyze the forestry and wood products sector's impact on climate protection through the reduction of CO2 emissions, it is necessary to integrate all aspects of both carbon storage and the substitution effects of forestry and wood use. Substitution effects are assessed based on specific assumptions derived from life-cycle assessment studies, which for the purpose of comparison usually refer to the respective energy mix. This definition is, however, normative. Different assumptions regarding fossil fuel substitution, such as marginal benefit or changing energy mix, are also possible. This paper discusses which of these alternative assumptions are most appropriate for analyzing fossil fuel substitution and then, based on three different approaches (status quo, changing energy mix, marginal fossil), shows the variation in the results these assumptions provide. The calculations include three different forest management strategies in order to show the effects of forest C sinks and different wood volumes available for use (material and energy). Long-term simulations tracking the C effects of forestry and wood use reveal the greatest variations. These findings are useful for deciding between different forestry management scenarios and strategies for wood product and energy use from a climate protection perspective.</t>
  </si>
  <si>
    <t>Carbon Management</t>
  </si>
  <si>
    <t>Assessing pollinator habitat services to optimize conservation programs</t>
  </si>
  <si>
    <t>R Iovanna, A Ando, S Swinton, J Kagan, D Hellerstein…</t>
  </si>
  <si>
    <t>Pollination services have received increased attention over the past several years, and protecting foraging area is beginning to be reflected in conservation policy. This case study considers the prospects for doing so in a more analytically rigorous manner, by quantifying the pollination services for sites being considered for ecological restoration. The specific policy context is the Conservation Reserve Program (CRP), which offers financial and technical assistance to landowners seeking to convert sensitive cropland back to some semblance of the prairie (or, to a lesser extent, forest or wetland) ecosystem that preceded it. Depending on the mix of grasses and wildflowers that are established, CRP enrollments can provide pollinator habitat. Further, depending on their location, they will generate related services, such as biological control of crop pests, recreation, and aesthetics. While offers to enroll in CRP compete based on cost and some anticipated benefits, the eligibility and ranking criteria do not reflect these services to a meaningful degree. Therefore, we develop a conceptual value diagram to identify the sequence of steps and associated models and data necessary to quantify the full range of services, and find that critical data gaps, some of which are artifacts of policy, preclude the application of benefit-relevant indicators (BRIs) or monetization. However, we also find that there is considerable research activity underway to fill these gaps. In addition, a modeling framework has been developed that can estimate field-level effects on services as a function of landscape context. The approach is inherently scalable and not limited in geographic scope, which is essential for a program with a national footprint. The parameters in this framework are sufficiently straightforward that expert judgment could be applied as a stopgap approach until empirically derived estimates are available. While monetization of benefit-relevant indicators of yield changes (crop and honey) and of habitat benefits due to enhanced pollination and pest bio-control services would be relatively straightforward, the merits of proceeding when other services cannot be valued now should be carefully considered.</t>
  </si>
  <si>
    <t>?The Council on Food, Agricultural &amp; Resource Economics</t>
  </si>
  <si>
    <t>Assessing the forest-wood chain at local level: A Multi-Criteria Decision Analysis (MCDA) based on the circular bioeconomy principles</t>
  </si>
  <si>
    <t xml:space="preserve">E Pieratti, A Paletto, I De Meo, C Fagarazzi, MGR Migliorini </t>
  </si>
  <si>
    <t>In the last years, the circular bioeconomy has been recognized as key approach to increase the competitiveness of enterprises and economic growth in the European Union (EU) member countries. In the circular bioeconomy context, forest-based sector can play a key role. The aim of the present study is to analyze the forest-wood chain at local level following the circular bioeconomy approach. In this study, a set of indicators to quantify the 4R ("Reduce", "Reuse", "Recycle", "Recover") of circular economy has been defined and tested in a study area in Italy (Monte Morello forest, Tuscany region). The indicators that have been identified are: improving production process efficiency; reuse and life-span of wood products; optimization of potential wood assortments and energy recover from the wood products. By means of the indicators and a Multi-Criteria Decision Analysis (MCDA), the current forest management strategy applied in the study area has been compared with other possible forest management scenarios, to evaluate the optimum solution. The results showed that, up to now, current forest management strategy did not optimize the commercial wood assortments because the timber harvested is wholly allocated for bioenergy production. The economic side can be improved, and the life-span of wood products increased by means of the valorization of the timber collected. Anyway, the results showed a favorable balance with regard to the carbon dioxide (CO2) emission – considering the fossil fuel substitution effect – and for the energy enhancement of deadwood stock of the study area.</t>
  </si>
  <si>
    <t>Annals of Forest Research</t>
  </si>
  <si>
    <t>Assessing the INDCs' land use, land use change, and forest emission projections</t>
  </si>
  <si>
    <t>N Forsell, O Turkovska, M Gusti, M Obersteiner, M den Elzen, P Havlik</t>
  </si>
  <si>
    <t>Background
In preparation for the 2015 international climate negotiations in Paris, Parties submitted Intended Nationally Determined Contributions (INDCs) to the United Nations Framework Convention on Climate Change (UNFCCC) expressing each countries’ respective post-2020 climate actions. In this paper we assess individual Parties’ expected reduction of emissions/removals from land use, land use change, and forest (LULUCF) sector for reaching their INDC target, and the aggregate global effect on the INDCs on the future development of emission and removals from the LULUCF sector. This has been done through analysis Parties’ official information concerning the role of LULUCF mitigation efforts for reaching INDC targets as presented in National Communications, Biennial Update Reports, and Additional file 1.
Results
On the aggregate global level, the Parties themselves perceive that net LULUCF emissions will increase over time. Overall, the net LULUCF emissions are estimated to increase by 0.6 Gt CO2e year−1 (range: 0.1–1.1) in 2020 and 1.3 Gt CO2e year−1 (range: 0.7–2.1) in 2030, both compared to 2010 levels. On the other hand, the full implementation of the INDCs is estimated to lead to a reduction of net LULUCF emissions in 2030 compared to 2010 levels. It is estimated that if all conditional and unconditional INDCs are implemented, net LULUCF emissions would decrease by 0.5 Gt CO2e year−1 (range: 0.2–0.8) by 2020 and 0.9 Gt CO2e year−1 (range: 0.5–1.3) by 2030, both compared to 2010 levels. The largest absolute reductions of net LULUCF emissions (compared to 2010 levels) are expected from Indonesia and Brazil, followed by China and Ethiopia.
Conclusions
The results highlights that countries are expecting a significant contribution from the LULUCF sector to meet their INDC mitigation targets. At the global level, the LULUCF sector is expected to contribute to as much as 20% of the full mitigation potential of all the conditional and unconditional INDC targets. However, large uncertainties still surround how Parties estimate, project and account for emissions and removals from the LULUCF sector. While INDCs represent a new source of land-use information, further information and updates of the INDCs will be required to reduce uncertainty of the LULUCF projections.</t>
  </si>
  <si>
    <t>Assessing the protective role of alpine forests against rockfall at regional scale</t>
  </si>
  <si>
    <t>C Scheidl, M Heiser, S Vospernik, E Lauss…</t>
  </si>
  <si>
    <t>Worldwide, mountain forests represent a significant factor in reducing rockfall risk over long periods of time on large potential disposition areas. While the economic value of technical protection measures against rockfall can be clearly determined and their benefits indicated, there is no general consensus on the quantification of the protective effect of forests. Experience shows that wherever there is forest, the implementation of technical measures to reduce risk of rockfall might often be dispensable or cheaper, and large deforestations (e.g. after windthrows, forest fires, clear-cuts) often show an increased incidence of rockfall events. This study focussed on how the protective effect of a forest against rockfall can be quantified on an alpine transregional scale. We therefore estimated the runout length, in terms of the angle of reach, of 700 individual rockfall trajectories from 39 release areas from Austria, Germany, Italy and Slovenia. All recorded rockfall events passed through forests which were classified either as coppice forests or, according to the CORINE classification of land cover, as mixed, coniferous or broadleaved dominated high forest stands. For each individual rockfall trajectory, we measured the forest structural parameters stem number, basal area, top height, ratio of shrub to high forest and share of coniferous trees. To quantify the protective effect of forests on rockfall, a hazard reduction factor is introduced, defined as the ratio between an expected angle of reach without forest and the back-calculated forest-influenced angles of reach. The results show that forests significantly reduce the runout length of rockfall. The highest reduction was observed for mixed high forest stands, while the lowest hazard reduction was observed for high forest stands dominated either by coniferous or broadleaved tree species. This implies that as soon as one tree species dominates, the risk reduction factor becomes lower. Coppice forests showed the lowest variability in hazard reduction. Hazard reduction due to forests increases, on average, by 7% for an increase in the stem number by 100 stems per hectare. The proposed concept allows a global view of the effectiveness of protective forests against rockfall processes and thus enable to value forest ecosystem services for future transregional assessments on a European level. Based on our results, general cost–benefit considerations of nature-based solutions against rockfall, such as protective forests as well as first-order evaluations of rockfall hazard reduction effects of silvicultural measures within the different forest types, can be supported.</t>
  </si>
  <si>
    <t>European Journal of Forest Research</t>
  </si>
  <si>
    <t>Assessing the provisioning potential of ecosystem services in a Scandinavian boreal forest: suitability and tradeoff analyses on grid-based wall-to-wall forest inventory data</t>
  </si>
  <si>
    <t>J Vauhkonen, R Ruotsalainen</t>
  </si>
  <si>
    <t>Determining optimal forest management to provide multiple goods and services, also referred to as Ecosystem Services (ESs), requires operational-scale information on the suitability of the forest for the provisioning of various ESs. Remote sensing allows wall-to-wall assessments and provides pixel data for a flexible composition of the management units. The purpose of this study was to incorporate models of ES provisioning potential in a spatial prioritization framework and to assess the pixel-level allocation of the land use. We tessellated the forested area in a landscape of altogether 7500 ha to 27,595 pixels of 48 × 48 m2 and modeled the potential of each pixel to provide biodiversity, timber, carbon storage, and recreational amenities as indicators of supporting, provisioning, regulating, and cultural ESs, respectively. We analyzed spatial overlaps between the individual ESs, the potential to provide multiple ESs, and tradeoffs due to production constraints in a fraction of the landscape. The pixels considered most important for the individual ESs overlapped as much as 78% between carbon storage and timber production and up to 52.5% between the other ESs. The potential for multiple ESs could be largely explained in terms of forest structure as being emphasized to sparsely populated, spruce-dominated old forests with large average tree size. Constraining the production of the ESs in the landscape based on the priority maps, however, resulted in sub-optimal choices compared to an optimized production. Even though the land-use planning cannot be completed without involving the stakeholders' preferences, we conclude that the workflow described in this paper produced valuable information on the overlaps and tradeoffs of the ESs for the related decision support.</t>
  </si>
  <si>
    <t>Forest Ecology and Management</t>
  </si>
  <si>
    <t>Assessing transformation scenarios from pure Norway spruce to mixed uneven-aged forests in mountain areas</t>
  </si>
  <si>
    <t>T Hilmers, P Biber, T Knoke, H Pretzsch</t>
  </si>
  <si>
    <t>Mixed mountain forests, primarily made up of Norway spruce (Picea abies (L.) Karst.), silver fir (Abies alba Mill.) and European beech (Fagus sylvatica L.), cover about 10 × 106 ha of submontane–subalpine altitudes in Europe. They provide invaluable ecosystem services, e.g. protection against avalanches, landslides or rockfall. However, pure Norway spruce stands have, since mediaeval times, been heavily promoted as productive stand types for salt works at sites naturally support- ing mixed mountain forests. Damage to these secondary pure spruce stands has been steadily increasing in recent decades. Furthermore, due to their previous limitation due to low temperatures and a short growing season, forest ecosystems in higher elevations are expected to be strongly affected by climate warming. To address these problems, alternative manage- ment concepts are being intensively discussed. A possible option to improve the stability and resilience of the stand is the transformation from pure Norway spruce stands into site-appropriate, sustainable and stable mixed mountain forests. In this study, we have tested seven different transformation scenarios (e.g. slit, shelterwood and gap-coupes, strip clear-cutting, do- nothing) and their impact on five evaluation criteria (forest growth, economics, carbon sequestration, (stand) stability and biodiversity). As there are hardly any practical examples for some of the transformation scenarios available, we have used the forest growth simulator SILVA to assess whether the tested transformation scenarios differ in transformation success and to observe trade-offs between the criteria of evaluation. Of the investigated scenarios, we consider the ones with gap or slit-coupes with the most beneficial overall utility values for the portfolio of the five evaluation criteria. However, we showed with our results that it is possible, by means of several trajectories, to return destabilised forests to sustainable and stable systems. We showed that a transformation is realistic, even if sophisticated silvicultural concepts are not strictly pursued.</t>
  </si>
  <si>
    <t>Assessment and optimization of sustainable forest wood supply chains–A systematic literature review</t>
  </si>
  <si>
    <t>A Santos, A Carvalho, AP Barbosa-Póvoa, A Marques, P Amorim</t>
  </si>
  <si>
    <t>When it was first introduced, the concept of sustainability in the forestry sector had a narrow focus on sustainable wood production. Since then, this concept has evolved and it now considers now the three sustainability dimensions (economic, environmental and social) of the whole forest wood supply chain. The main objective of this study is then to review assessment and optimization studies that consider the forest wood supply chain and at least one of the sustainability dimensions. To accomplish this goal, a total number of 188 papers, published in English-speaking peer-reviewed journals from 1995 to 2017, were reviewed. These papers have been classified according to the sustainability dimensions explored, the stakeholder’s involvement, the modeling approaches applied, the supply chain decision levels treated, the uncertainty inclusion, and case study analyzed. Most of the studies reviewed (84.6%) considered only two sustainability dimensions: economic (31.9%), environmental (13.8%), or a combination of both (38.8%). The first study including the three sustainability dimensions was published in 2005. Most of the studies reviewed (64.9%) focus on the bioenergy industry in Europe and North America, due to the growing interest in using biomass to substitute fossil fuels in energy production. The final part of the paper presents the identified specific features of sustainable forest wood supply chains and discusses a future research agenda in the area.</t>
  </si>
  <si>
    <t>Assessment of Forest Biomass and Carbon Stocks at Stand Level Using Site-Specific Primary Data to Support Forest Management</t>
  </si>
  <si>
    <t>L Nonini, C Schillaci, M Fiala</t>
  </si>
  <si>
    <t>To quantify and map woody biomass (WB) and forest carbon (C) stocks, several models were developed. They differ in terms of scale of application, details related to the input data required and outputs provided. Local Authorities, such as Mountain Communities, can be supported in sustainable forest planning and management by providing specific models in which the reference unit is the same as the one reported in the Forest Management Plans (FMP), i.e. the forest stand. In the Lombardy Region (Northern Italy), a few studies were performed to assess WB and forest C stocks, and they were generally based on data coming from regional—or national—forest inventories and remote sensing, without taking into account data collected in the FMPs. For this study, the first version of the stand-level model “WOody biomass and Carbon ASsessment” (WOCAS) for WB and C stocks calculation was improved into a second version (WOCAS v2) and preliminary results about its first application to 2019 forest stands of Valle Camonica District (Lombardy Region) are presented. Since the model WOCAS uses the growing stock as the main driver for the calculation, it can be applied in any other forest area where the same input data are available.</t>
  </si>
  <si>
    <t>Lombardy Region Northern Italy</t>
  </si>
  <si>
    <t>WOCAS</t>
  </si>
  <si>
    <t>Naresuan University Journals</t>
  </si>
  <si>
    <t>Assessment of risks to drinking water provision in Glitrevann from forest fertilization and harvesting</t>
  </si>
  <si>
    <t>LA Jackson-Blake, F Clayer</t>
  </si>
  <si>
    <t>Forest fertilization is planned in the Glitre catchment, an important drinking water source for the Drammen region. In this report, we explore whether fertilization is likely to put drinking water provision in the catchment at risk over the short term, as well as longer-term risk associated with fertilization and forest harvesting. Overall, we find there is little risk of forest fertilization reducing the water quality in Glitrevann, provided the forest management plans provided by Statskog are followed, together with fertilization and harvesting best management practices (as outlined in the Norwegian PEFC Forest Standard). We recommend routine stream monitoring be carried out during and for several years after harvesting to screen for potential effects.</t>
  </si>
  <si>
    <t>?NIVA-rapport?</t>
  </si>
  <si>
    <t>Assessment of sustainability of forest management practices on the operational level in northwestern Russia–a case study from the Republic of Karelia</t>
  </si>
  <si>
    <t>M Trishkin, E Lopatin, N Shmatkov, T Karjalainen</t>
  </si>
  <si>
    <t>The main aim of the article is to assess the consequences of newly proposed legislative initiative on introducing intensive forest management practices in Russia. Implementation of norms and its effect on sustainable forest management practices have been analysed in this study on one enterprise operating in the Republic of Karelia. This meant modelling of forest growth, clear cuts and regeneration within 100 km radius from the mill for two alternative management scenarios with fixed demand of wood based on current norms and decreasing harvesting age to half from the current. Wood demand of the enterprise, structure and accessibility of forest resources, i.e. forest road infrastructure were taken into account in the analysis. Both forest management scenarios decreased the total growing stock significantly, and therefore considered as non-sustainable practices. In addition, forest age structure was more uneven for both scenarios at the end of the simulation period. Comparison of two alternative management practices showed that the implementation of intensive forest management in Russia requires new norms that would be based on principles of sustainable forest management.</t>
  </si>
  <si>
    <t>Scandinavian Journal of Forest Research</t>
  </si>
  <si>
    <t>Assessment of timber supply under alternative contextual scenarios</t>
  </si>
  <si>
    <t>G Mozgeris, M Kavaliauskas, V Brukas</t>
  </si>
  <si>
    <t>Forest planners in former Eastern Block countries tend to provide conservative forecasts of timber supply, based on a rigid area control under the legislated rotation ages, and often assuming uniform forest management behaviour irrespective of the owner type. This study, in contrast, explores timber supply in a multi-disciplinary approach that analyses contextual factors and expands the space of future forest management options. Methodological steps include: (i) participatory development of qualitative scenarios, following different trajectories of contextual factors affecting forest management; (ii) identification of forest management programmes at the stand level; and (iii) modelling and economic assessment of future flows of timber at the landscape level. This research is carried out in a case study area (CSA) in central Lithuania containing 37,000 ha of forest, of which 80% is under state ownership. The development of forest resources was simulated for four contextualised scenarios: Business as Usual, Efficiency and Reforms, Ecology, and Climate Change Mitigation. Six forest-management programs were constructed together with stakeholders to describe the behaviour of state forest managers and private forest owners under each scenario. All four scenarios led to increased timber supply, largely due to the high proportion of middle-aged and premature stands in current forests. Notably, the present-day approach of rigid area control prioritises a steady timber supply through an evener age-class structure but largely fails on the last point. Our scenario analysis shows that relaxation of legislative requirements not only leads to increased long-term contribution to economic welfare but also enables achievement of evener age-class distributions.</t>
  </si>
  <si>
    <t>Assessment of UAV photogrammetric DTM-independent variables for modelling and mapping forest structural indices in mixed temperate forests</t>
  </si>
  <si>
    <t xml:space="preserve">F Giannetti, N Puletti, S Puliti, D Travaglini, G Chirici </t>
  </si>
  <si>
    <t>In the EU 2020 biodiversity strategy, maintaining and enhancing forest biodiversity is essential. Forest managers and technicians should include biodiversity monitoring as support for sustainible forest management and conservation issues, through the adoption of forest biodiversity indices. The present study investigates the potential of a new type of Structure from Motion (SfM) photogrammetry derived variables for modelling forest structure indicies, which do not require the availability of a digital terrain model (DTM) such as those obtainable from Airborne Laser Scanning (ALS) surveys. The DTM-independent variables were calculated using raw 3D UAV photogrammetric data for modeling eight forest structure indices which are commonly used for forest biodiversity monitoring, namely: basal area (G); quadratic mean diameter (DBHmean); the standard deviation of Diameter at Breast Height (DBHσ); DBH Gini coefficient (Gini); the standard deviation of tree heights (Hσ); dominant tree height (Hdom); Lorey’s height (Hl); and growing stock volume (V). The study included two mixed temperate forests areas with a different type of management, with one area, left unmanaged for the past 50 years while the other being actively managed. A total of 30 field sample plots were measured in the unmanaged forest, and 50 field plots were measured in the actively managed forest. The accuracy of UAV DTM-independent predictions was compared with a benchmark approach based on traditional explanatory variables calculated from ALS data. Finally, DTM-independent variables were used to produce wall-to-wall maps of the forest structure indices in the two test areas and to estimate the mean value and its uncertainty according to a model-assisted regression estimators. DTM-independent variables led to similar predictive accuracy in terms of root mean square error compared to ALS in both study areas for the eight structure indices (DTM-independent average RMSE% = 20.5 and ALS average RMSE% = 19.8). Moreover, we found that the model-assisted estimation, with both DTM-independet and ALS, obtained lower standar errors (SE) compared to the one obtained by model-based estimation using only field plots. Relative efficiency coefficient (RE) revealed that ALS-based estimates were, on average, more efficient (average RE ALS = 3.7) than DTM-independent, (average RE DTM-independent = 3.3). However, the RE for the DTM-independent models was consistently larger than the one from the ALS models for the DBH-related variables (i.e. G, DBHmean, and DBHσ) and for V. This highlights the potential of DTM-independent variables, which not only can be used virtually on any forests (i.e., no need of a DTM), but also can produce as precise estimates as those from ALS data for key forest structural variables and substantially improve the efficiency of forest inventories.</t>
  </si>
  <si>
    <t>Ecological Indicators</t>
  </si>
  <si>
    <t>Assessment on forest carbon sequestration in the Three-North Shelterbelt Program region, China</t>
  </si>
  <si>
    <t>X Chu, J Zhan, Z Li, F Zhang, W Qi</t>
  </si>
  <si>
    <t>Forest ecosystems are a major component of the terrestrial ecosystems as they provide a variety of important ecosystem services, especially climate regulation via carbon sequestration. The Three-North Shelterbelt Program (TNSP), a pioneer for China's large-scale ecological construction, has promoted massive afforestation and forest dynamics since 1978. Quantitative analysis of carbon sequestration and its economic value of sub-type forest landscapes in the TNSP region is crucial for better understanding the capacity of forest carbon sequestration and providing reasonable forest management. Therefore, we assess the forest carbon sequestration in the TNSP region using the InVEST model based on spatial datasets during 1990–2015. Our results showed that forests in the TNSP region had strong carbon sequestration capacity. Total carbon sequestration fluctuated and overall showed a decreasing trend, with a reduction rate of 1.92% during the period of 1990–2015. The carbon sequestration of each carbon pool (namely aboveground biomass, belowground biomass, soil, and dead organic matter) also decreased slightly and the changes mainly happened in the north of northeastern China and along the southeast of central north China. Additionally, in monetary terms, the economic value of carbon sequestration reflected that the TNSP was worth implementing, with a small amount of investment in exchange for large carbon sequestration benefits. This work provides an up-to-date attempt to calculate carbon sequestration of forest more accurately, quantify economic values of carbon sequestration for forest ecosystems, which will give a baseline reference for related studies in the TNSP region, as well as other similar reforestation area.</t>
  </si>
  <si>
    <t>1990-2015</t>
  </si>
  <si>
    <t>China</t>
  </si>
  <si>
    <t>InVEST model</t>
  </si>
  <si>
    <t>Journal of Cleaner Production</t>
  </si>
  <si>
    <t>Background information in the Discussion sections of Forestry journals: A case study</t>
  </si>
  <si>
    <t>R Joseph, JMH Lim</t>
  </si>
  <si>
    <t>The Discussion section constitutes a powerful closing argument used by a researcher to highlight key findings in relation to the existing knowledge with the aim of facilitating readers’ comprehension of the entire study. As previous research has yet to identify the frequencies of the different types of background information and the language resources used to present them, this study sought to identify the types of background information employed by expert writers, ascertain the frequencies and positions of the information concerned, and explore how expert writers use lexico-grammatical resources to present such information in the Discussion sections of Forestry research reports. Using a genre-based analytical framework, 60 Discussion sections in Forestry journals were studied. The findings revealed that provision of essential background information is a principal communicative move appearing in 95% of Forestry Discussion sections. This section comprises (i) contextual and theoretical information aimed at facilitating readers’ comprehension of the findings to be presented, and (ii) a reiteration of objectives, methods and/or hypotheses of the research. Based on the findings, it is suggested that background information be highlighted to learners as a segment that serves a promotional function which emphasises the significance of their research topic in relation to the plenitude of past studies. Using the language resources identified in this study, it is recommended that lecturers teaching English for Research Purposes (ERP) focus on the use of (i) adjectives denoting prominence, (ii) investigative and procedural verbs, (iii) means and purposive adjuncts, and (iv) infinitive clauses describing expected behaviours in order to help learners clearly furnish relevant background information.</t>
  </si>
  <si>
    <t>Journal of Language Studies</t>
  </si>
  <si>
    <t>Balancing different forest values: Evaluation of forest management scenarios in a multi-criteria decision analysis framework</t>
  </si>
  <si>
    <t>J Eggers, S Holmgren, EM Nordström, T Lämås, T Lind, K  Öhman</t>
  </si>
  <si>
    <t>Besides traditional timber production, other forest functions, such as biodiversity and recreation, have gained increasing importance during the last few decades. Demands on forests have become more diversified, thus making forest management and planning more complex. To meet these challenges, there is a growing interest in a more diversified silviculture, for which a number of different management options are available. However, it remains unclear how the various management options affect economic, ecological, and social aspects of sustainable forest management. Hence, in this study, we assess the consequences of various management options on different aspects of sustainable forest management through scenario analysis using a forestry decision support system. We evaluate 10 different forest management scenarios for two contrasting municipalities in Sweden, based on expert participation by way of a web-based multi-criteria decision analysis framework. We asked experts in economic, ecological, and social forest values, as well as those in reindeer husbandry, to weigh a number of indicators in their field of expertise against each other, and to create value functions for each indicator. We then determined scenario ranking for different sets of weights for economic, ecological and social forest values. Our results indicate that current management practices are favorable for economic aspects (wood production), while a number of scenarios would be better suited to fulfill the Swedish co-equal forest policy goal of production and consideration of environmental issues, such as scenarios with longer rotation periods, a larger share of set-asides and a higher share of continuous cover forestry. These measures would be beneficial not only for ecological values, but also for social values and for reindeer husbandry. Furthermore, we found that expert participation through the web-tool was a promising alternative to physical meetings that require more commitment in terms of time and resources.</t>
  </si>
  <si>
    <t>Balancing forest profitability and deadwood maintenance in European commercial forests: a robust optimization approach</t>
  </si>
  <si>
    <t>ALD Augustynczik, R Yousefpour</t>
  </si>
  <si>
    <t>This study seeks to include two central aspects of forest management into an optimized forest planning model for commercial European forests: (i) the uncertainty related to climate change and forest responses to new environmental conditions and (ii) the maintenance of deadwood on forest stands, essential for sustaining biodiversity and promoting forest resilience. We analyzed forest outcomes of alternative management regimes generated by the process-based model 4C, considering four climate change scenarios. We evaluated the impacts on forest economy caused by an increasing amount of deadwood biomass left on forest stands, applying a deterministic and a robust forest planning model. Our results show that areas with high growth rates and low wood prices display the lowest trade-off between profitability and deadwood maintenance, whereas regions with high wood prices display high opportunity costs for maintaining large amounts of deadwood. Moreover, selecting robust management regimes caused minor impacts on the NPV, with an average reduction of 7% compared to the deterministic optimal solutions, appearing as a suitable alternative for integrating climate uncertainty into forest management planning.</t>
  </si>
  <si>
    <t>Balancing trade-offs between ecosystem services in Germany's forests under climate change</t>
  </si>
  <si>
    <t>M Gutsch, P Lasch-Born, C Kollas, F Suckow, CPO Reyer</t>
  </si>
  <si>
    <t>Germany's forests provide a variety of ecosystem services. Sustainable forest management aims to optimize the provision of these services at regional level. However, climate change will impact forest ecosystems and subsequently ecosystem services. The objective of this study is to quantify the effects of two alternative management scenarios and climate impacts on forest variables indicative of ecosystem services related to timber, habitat, water, and carbon. The ecosystem services are represented through nine model output variables (timber harvest, above and belowground biomass, net ecosystem production, soil carbon, percolation, nitrogen leaching, deadwood, tree dimension, broadleaf tree proportion) from the process-based forest model 4C. We simulated forest growth, carbon and water cycling until 2045 with 4C set-up for the whole German forest area based on National Forest Inventory data and driven by three management strategies (nature protection, biomass production and a baseline management) and an ensemble of regional climate scenarios (RCP2.6, RCP 4.5, RCP 8.5). We provide results as relative changes compared to the baseline management and observed climate. Forest management measures have the strongest effects on ecosystem services inducing positive or negative changes of up to 40% depending on the ecosystem service in question, whereas climate change only slightly alters ecosystem services averaged over the whole forest area. The ecosystem services 'carbon' and 'timber' benefit from climate change, while 'water' and 'habitat' lose. We detect clear trade-offs between 'timber' and all other ecosystem services, as well as synergies between 'habitat' and 'carbon'. When evaluating all ecosystem services simultaneously, our results reveal certain interrelations between climate and management scenarios. North-eastern and western forest regions are more suitable to provide timber (while minimizing the negative impacts on remaining ecosystem services) whereas southern and central forest regions are more suitable to fulfil 'habitat' and 'carbon' services. The results provide the base for future forest management optimizations at the regional scale in order to maximize ecosystem services and forest ecosystem sustainability at the national scale.</t>
  </si>
  <si>
    <t>Until 2045</t>
  </si>
  <si>
    <t xml:space="preserve">Germany </t>
  </si>
  <si>
    <t>Model 4c</t>
  </si>
  <si>
    <t>Environmental Research Letters</t>
  </si>
  <si>
    <t>Benefits of forest conservation on riverine sediment and hydropower in the Tonle Sap Basin, Cambodia</t>
  </si>
  <si>
    <t xml:space="preserve">M Kaura, ME Arias, JA Benjamin, C Oeurng… </t>
  </si>
  <si>
    <t>Recent deforestation rates in Cambodia are among the world’s largest, while hydropower development has accelerated in the Mekong region. Deforestation accelerates erosion, increasing river sediments heading to reservoirs and decreasing hydropower production. Forest protection could be seen as a service to hydropower, which the FOR-POWER model quantifies. Using recent deforestation estimates, annual sediment accumulation is calculated, followed by associated power generation loss, and annualized and present monetary value associated with benefits of forest conservation to hydropower. We evaluated four proposed medium-size hydropower dams (20–24 MW; 6–145 m3/s design discharge), and found that extensive deforestation could result in annual sediment accumulation of 360–930 million tons (reservoir dependent), but only 140–750 million tons in a forest conservation scenario. Overall, these reservoirs could lose 60–100% of storage capacity over 120 years at current deforestation rates, resulting in power loss net present values for Pursat-I, Battambang I and II dams of US $2.58, $44.8 and $28.8 million, respectively. A global sensitivity analysis showed that FOR-POWER was particularly sensitive to discount rates and electricity prices. The modeling tool developed for this study is transferable to other dams globally where hydropower development is accelerating and in need for better quantifying ecosystem services from surrounding watersheds.</t>
  </si>
  <si>
    <t>Biological and market responses of pine forests in the US Southeast to carbon fertilization</t>
  </si>
  <si>
    <t>JD Henderson, R Parajuli, RC Abt</t>
  </si>
  <si>
    <t>In the coming decades, climate change is projected to cause carbon dioxide fertilization effects in pine forests in the US Southeast. Resulting changes in pine (loblolly) growth will impact forest markets and regional carbon sequestration. We examine this impact in the context of baseline demand scenarios of increasing sophistication to determine the relative impact of growth and business as usual assumptions on forest growing stock volume, removals, prices and carbon sequestration. We use above-ground biomass data generated from the 3-PG forest growth model based on 20 climate models and Representative Concentration Pathway scenarios 4.5 and 8.5. We examine forest market and carbon sequestration impacts using the Sub-Regional Timber Supply model, with and without climate change-related growth. Results suggest that forest growing stock will increase under all climate change scenarios. Timber prices under carbon fertilization are projected to be lower over the long run.</t>
  </si>
  <si>
    <t>2013-2063</t>
  </si>
  <si>
    <t>Pine forests in the US Southeast</t>
  </si>
  <si>
    <t>3-PG forest growth model based on 20 climate models and Representative Concentration Pathway scenarios 4.5 and 8.5 and Sub-Regional Timber Supply model</t>
  </si>
  <si>
    <t>Ecological Economics</t>
  </si>
  <si>
    <t>Biomass and Carbon Dynamics in Forest Management at a Strategic Scale</t>
  </si>
  <si>
    <t>MA Carle, S D'Amours, R Azouzi</t>
  </si>
  <si>
    <t>This study explored these two questions: (1) How much carbon can be stored in the forest? and (2) Which forest management regimes best achieve the dual objectives of high sustained timber yield and high carbon sequestration? A model that can be used to predict carbon sequestration potential within a forest region assuming a given management strategy was developed. First, a carbon sequestration unit that accounts for both the amount of carbon stocked and the time during which it is stocked was introduced. This unit was used to integrate the carbon dimension in a Model-III formulation for forest management adapted from the description of models used by the Chief Forester who is responsible of determining the annual allowable cut in the different forest management units in Québec. The CBM-CFS3 model was used to simulate carbon dynamics of above- and belowground biomass and dead organic matter, including soils. Different management scenarios were developed using the data of an actual forest management unit in Quebec. Managing this forest for carbon maximization instead of letting grow naturally with no harvest or other treatment, would increase the carbon stocks by 1.89%, and only 25% of the carbon stock is estimated to occur in the aboveground live pool. Six scenarios aimed at achieving the dual objectives of high sustained timber yield and high carbon storage were also computed and compared.</t>
  </si>
  <si>
    <t>150 years</t>
  </si>
  <si>
    <t>Québec, Canada</t>
  </si>
  <si>
    <t>Model-III, CBM-CFS3 model</t>
  </si>
  <si>
    <t>KIRJA</t>
  </si>
  <si>
    <t>Bird response to future climate and forest management focused on mitigating climate change</t>
  </si>
  <si>
    <t>JJ LeBrun, JE Schneiderman, FR Thompson…</t>
  </si>
  <si>
    <t>Context
Global temperatures are projected to increase and affect forests and wildlife populations. Forest management can potentially mitigate climate-induced changes through promoting carbon sequestration, forest resilience, and facilitated change.
Objectives
We modeled direct and indirect effects of climate change on avian abundance through changes in forest landscapes and assessed impacts on bird abundances of forest management strategies designed to mitigate climate change effects.
Methods
We coupled a Bayesian hierarchical model with a spatially explicit landscape simulation model (LANDIS PRO) to predict avian relative abundance. We considered multiple climate scenarios and forest management scenarios focused on carbon sequestration, forest resilience, and facilitated change over 100 years.
Results
Management had a greater impact on avian abundance (almost 50% change under some scenarios) than climate (&lt;3% change) and only early successional and coniferous forest showed significant change in percent cover across time. The northern bobwhite was the only species that changed in abundance due to climate-induced changes in vegetation. Northern bobwhite, prairie warbler, and blue-winged warbler generally increased in response to warming temperatures but prairie warbler exhibited a non-linear response and began to decline as summer maximum temperatures exceeded 36 °C at the end of the century.
Conclusion
Linking empirical models with process-based landscape change models can be an effective way to predict climate change and management impacts on wildlife, but time frames greater than 100 years may be required to see climate related effects. We suggest that future research carefully consider species-specific effects and interactions between management and climate.</t>
  </si>
  <si>
    <t>Landscape Ecology</t>
  </si>
  <si>
    <t>Boreal Forests of the Circumpolar World</t>
  </si>
  <si>
    <t>H Hesseln</t>
  </si>
  <si>
    <t>The boreal forest accounts for about one-third of all global forest resources and is found in seven of the eight Arctic countries. The boreal biome, also known as the taiga, lies south of the Arctic Circle and runs through Iceland, Norway, Sweden, Finland, Russia, the United States, and Canada (out of the eight Arctic countries), as well as Japan, Mongolia, and Scotland, making it one of the largest biomes in the world.</t>
  </si>
  <si>
    <t>The GlobalArctic Handbook</t>
  </si>
  <si>
    <t>Breaking Even? An Investigation into the Costs and Benefits of Syndicated Conservation Easements</t>
  </si>
  <si>
    <t>SR Khouri</t>
  </si>
  <si>
    <t>Business Model Analysis of Natural Production Forest with Sustainable Forest Management Approach</t>
  </si>
  <si>
    <t>M Noer, N Saribanon, A Nurwulandari</t>
  </si>
  <si>
    <t>Deforestation and conversion of forest land in Indonesia continues. Data show that within 12 years there has been a decline in forest area in Indonesia amounted to approximately 20 million hectares, or an average of 1.7 million hectares per year. Other data show that between 1990-2010, Indonesia forest area shrank from 118 million hectares to 94 million hectares in 2010, whether caused by changes in the function of forest, forest fires, or unsustainable forest management, with the deforestation rates 450,637.1 ha/year. Sustainale forest management has been known to be effective in absorbing carbon emissions through increased in-growth and productivity of natural forests, and maintain its biodiversity and environmental functions. Currently a decline in production of natural forest area, which is caused by various factors such as a poor investment climate. The research method is based on qualitative research, ie in-depth interviews, Focus Group Discussion (FGD), SWOT Analysis, and Business Model Canvas (BMC). Result of the research shown that: 1) Business Model Canvas date suggests that customers Kaltim forest resources consist of domestic and foreign companies, universities, foreign tourists and domestik. Service to customers who want environmentally friendly wood enhanced by selling certified wood; (2) The results of a SWOT analysis indicates the certainty area (land dispute), the low to the high Law enforcement of illegal logging, not an institutional one door, timber prices are low, holder IUPHHK make messy collapse of the forest industry; (3) The Strategy of Sustainable Forest Management (SFM) through BMC improved is the element key partnership in the form of governance of institutional fixed, protecting customary rights, provide incentives for IUPHHK, while the element Key activity in the form of certified HR forestry, and the elements of Customer segement is a green marketing strategy.</t>
  </si>
  <si>
    <t>Calculation of potential timber harvesting costs (HeProMo)</t>
  </si>
  <si>
    <t>C Fischer, G Stadelmann</t>
  </si>
  <si>
    <t>As proceeds of timber selling are typically not surveyed or measured in national forest inventories, simulated timber harvesting costs are compared with mean timber prices to serve as a proxy for economic timber availability. Consequently, the profitability of timber harvest operations can be interpreted as an economic restriction when evaluating Forest Available for Wood Supply (FAWS). However, timber harvesting productivity and cost models are rare and therefore only a few European countries are able to calculate potential timber harvesting costs for their NFI sample plots.</t>
  </si>
  <si>
    <t>?Part of the Managing Forest Ecosystems book series MAFE</t>
  </si>
  <si>
    <t>Can we store carbon and have our timber and habitat too?</t>
  </si>
  <si>
    <t>A Watts, T Spies, J Kline, W Cohen</t>
  </si>
  <si>
    <t>With the passage of the Multiple Use Sustained Yield Act of 1960, the U.S. Forest Service has managed its 193 million acres of forest and grassland for multiple uses, including timber, watersheds, and wildlife. Using today’s terminology, some of these purposes are considered ecosystem services, which encompass a breadth of benefits provided by forests, including their ability to absorb and store atmospheric carbon, a greenhouse gas linked to climate change.
National forests are now working to mitigate climate change, but the tradeoffs involved in managing for multiple ecosystem services are not well understood. Using landscape-scale datasets of forest vegetation, carbon storage estimates, and wildlife habitat profiles, scientists with the U.S. Forest Service Pacific Northwest Research Station simulated the effects of various management plans on timber harvests, wildlife habitat, and carbon storage in forests of the western Cascade Range.
They found that ecosystem services may be complementary, competitive, or neutral (e.g., a change in one service has little effect on other services). For example, carbon sequestration is potentially competitive with timber harvests and creating wildlife habitat for the western bluebird, but can be complementary to maintaining habitat for the northern spotted owl and the red tree vole. By using this tradeoff management framework, land managers will have a better understanding of the multiple ecosystem services a management plan may provide.</t>
  </si>
  <si>
    <t>Science Findings</t>
  </si>
  <si>
    <t>Carbon and biodiversity impacts of intensive versus extensive tropical forestry</t>
  </si>
  <si>
    <t>BW Griscom, RC Goodman, Z Burivalova…</t>
  </si>
  <si>
    <t>How should we meet the demand for wood while minimizing climate and biodiversity impacts? We address this question for tropical forest landscapes designated for timber production. We model carbon and biodiversity outcomes for four archetypal timber production systems that all deliver the same volume of timber but vary in their spatial extent and harvest intensity. We include impacts of variable deforestation risk (secure land tenure or not) and alternative harvesting practices (certified reduced‐impact logging methods or not).
We find that low‐intensity selective logging offers both the best and the worst overall outcomes per unit wood produced, depending on whether certified reduced‐impact logging methods are used and whether land tenure is secure. Medium‐to‐high‐intensity natural forest harvests and conversion to high‐yield plantations generate intermediate outcomes. Deforestation risk had the strongest influence on overall outcomes. In the absence of deforestation, logging impacts were lowest at intermediate and high management intensities.</t>
  </si>
  <si>
    <t>60 years</t>
  </si>
  <si>
    <t>Tropical forest</t>
  </si>
  <si>
    <t>Conservation Letters</t>
  </si>
  <si>
    <t>Carbon balance indicator for forest bioenergy scenarios</t>
  </si>
  <si>
    <t>K Pingoud, T Ekholm, S Soimakallio, T Helin</t>
  </si>
  <si>
    <t>A carbon (C) balance indicator is presented for the evaluation of forest bioenergy scenarios as a means to reduce greenhouse gas (GHG ) emissions. A bioenergy‐intensive scenario with a greater harvest is compared to a baseline scenario. The relative carbon indicator (RC ) is defined as the ratio between the difference in terrestrial C stocks – that is the C debt – and the difference in cumulative bioenergy harvest between the scenarios, over a selected time frame T . A value of zero indicates no C debt from additional biomass harvests, while a value of one indicates a C debt equal to the amount of additionally harvested biomass C. Multiplying the RC indicator by the smokestack emission factor of biomass (approximately 110 t CO 2/TJ ) provides the net cumulative CO 2 emission factor of the biomass combustion as a function of T , allowing a direct comparison with the emission factors of comparable fossil fuels. The indicator is applied to bioenergy cases in Finland, where typically the rotation length of managed forests is long and the decay rate of harvest residues is slow. The country‐level examples illustrate that although Finnish forests remain as a C sink in each of the considered scenarios, the efforts of increasing forest bioenergy may still increase the atmospheric CO 2 concentrations in comparison with the baseline scenario and use of fossil fuels. The results also show that the net emission factor depends – besides on forest‐growth or residue‐decay dynamics – on the timing and evolution of harvests as well. Unlike for the constant fossil C emission factor, the temporal profile of bioenergy use is of great importance for the net emission factor of biomass.</t>
  </si>
  <si>
    <t>30 years</t>
  </si>
  <si>
    <t xml:space="preserve">Finland </t>
  </si>
  <si>
    <t>MELA model</t>
  </si>
  <si>
    <t>GCB Bioenergy</t>
  </si>
  <si>
    <t>Carbon Capture, Sequestration, and Storage in Washington State Parks: A Review of Relevant Policy and Project Feasibility</t>
  </si>
  <si>
    <t>GO Gresh</t>
  </si>
  <si>
    <t>Successful examples of carbon capture and sequestration/storage (CCS) projects within voluntary carbon markets exist throughout the country. This paper examines policies related to the Washington State Parks and Recreation Commission (PARKS), state agency funding, greenhouse gas emissions, cap-and-trade markets, and carbon offset registries to determine the feasibility of providing compensation to PARKS for the ecosystem service of carbon sequestration that occurs on lands the agency manages. It compiles supporting evidence for the utilization of Washington’s state parks as carbon storage banks to help achieve greenhouse gas emission targets, generate agency funding, or operate as a buffer pool for unforeseen carbon storage losses in other CCS programs. It identifies guidelines and establishes a framework for carbon offset project planning applicable to agency policy and operations; addresses the gap in research between CCS project design and PARKS emission goals; planning procedures, and budget policies, and identifies challenges in implementing CCS projects in state parks. To be successful, CCS offset projects within state parks must address concerns of certification, additionality, disruptions, and permanence of carbon stocks. PARKS’ demonstrated ability to operationalize core stewardship values and conservation policy that supports stable carbon pools in forests across the diverse landscape of Washington make them an ideal CCS project manager.</t>
  </si>
  <si>
    <t>Carbon sequestration and substitution potential of subtropical mountain Sugi plantation forests in central Taiwan</t>
  </si>
  <si>
    <t>FC Chang, CH Ko, PY Yang, KS Chen, KH Chang</t>
  </si>
  <si>
    <t>Forests are the most important terrestrial carbon source and sink, with forest biomass and productivity influencing the level of carbon storage in the ecosystem. In this study, the carbon sequestration of Sugi (Japanese cedar) was estimated according to 25-year plantation forest inventory data in the Experimental Forest, National Taiwan University, Nantou County, Taiwan. The total biomass, trunk biomass, and shoot biomass were used to calculate the carbon sequestration potential of Sugi plantation forests for 8995 acres. Additionally, the potential for bioethanol production from the shoot biomass was also estimated after 25 years of plantation. The results show that the total aboveground biomass accumulation is 935,231 m3, with an average areal biomass accumulation of 838.17 m3/ha. Total trunk volume is tallied at 562,274 m3, with stem volume accumulation at 243,285 m3/ha. Carbon sequestration is estimated at 274,571 tons. Shoot biomass could be converted to 58,194 tons of bioethanol. Substitution of steel and aluminum by overall Sugi trunk volume could reduce CO2 emissions by 72,9498 and 4,994,253 tons, respectively. Compared with other building materials, the consumption of wood board is relatively low. The greater use of wood products as building materials could thus reduce greenhouse gas emissions and have a lower environmental loading than other building materials. The long-term carbon sequestration and substitution potential of subtropical mountain Sugi plantation forests are identified by this study for the first time.</t>
  </si>
  <si>
    <t>25 years</t>
  </si>
  <si>
    <t>Taiwan</t>
  </si>
  <si>
    <t>Carbon sequestration in managed temperate coniferous forests under climate change</t>
  </si>
  <si>
    <t>CC Dymond, S Beukema, CR Nitschke, KD Coates, RM Scheller</t>
  </si>
  <si>
    <t>Management of temperate forests has the potential to increase carbon sinks and mitigate climate change. However, those opportunities may be confounded by negative climate change impacts. We therefore need a better understanding of climate change alterations to temperate forest carbon dynamics before developing mitigation strategies. The purpose of this project was to investigate the interactions of species composition, fire, management, and climate change in the Copper–Pine Creek valley, a temperate coniferous forest with a wide range of growing conditions. To do so, we used the LANDIS-II modelling framework including the new Forest Carbon Succession extension to simulate forest ecosystems under four different productivity scenarios, with and without climate change effects, until 2050. Significantly, the new extension allowed us to calculate the net sector productivity, a carbon accounting metric that integrates aboveground and belowground carbon dynamics, disturbances, and the eventual fate of forest products. The model output was validated against literature values. The results implied that the species optimum growing conditions relative to current and future conditions strongly influenced future carbon dynamics. Warmer growing conditions led to increased carbon sinks and storage in the colder and wetter ecoregions but not necessarily in the others. Climate change impacts varied among species and site conditions, and this indicates that both of these components need to be taken into account when considering climate change mitigation activities and adaptive management. The introduction of a new carbon indicator, net sector productivity, promises to be useful in assessing management effectiveness and mitigation activities.</t>
  </si>
  <si>
    <t>Until 2050</t>
  </si>
  <si>
    <t>Copper-Pine Creek valley</t>
  </si>
  <si>
    <t>Biogeosciences</t>
  </si>
  <si>
    <t>Carbon sequestration potential in stands under the grain for green program in southwest China</t>
  </si>
  <si>
    <t>X Chen, Y Luo, Y Zhou, M Lu</t>
  </si>
  <si>
    <t>The Grain for Green Program (GGP) is the largest afforestation and reforestation project in China in the early part of this century. To assess carbon sequestration in stands under the GGP in Southwest China, the carbon stocks and their annual changes in the GGP stands in the region were estimated based on the following information: (1) collected data on the annually planted area of each tree species under the GGP in Southwest China from 1999 to 2010; (2) development of empirical growth curves and corresponding carbon estimation models for each species growing in the GPP stands; and (3) parameters associated with the stands such as wood density, biomass expansion factor, carbon fraction and the change rate of soil organic carbon content. Two forest management scenarios were examined: scenario A, with no harvesting, and scenario B, with logging at the customary rotation followed by replanting. The results showed that by the years 2020, 2030, 2040, 2050 and 2060, the expected carbon storage of the GGP stands in Southwest China is 139.58 TgC, 177.50–207.55 TgC, 196.86–259.65 TgC, 240.45–290.62 TgC and 203.22–310.03 TgC (T = 1012), respectively. For the same years, the expected annual change in carbon stocks is 7.96 TgCyr−1, −7.95–5.95 TgCyr−1, −0.10–4.67 TgCyr−1, 4.31–2.24 TgCyr−1 and −0.02–1.75 TgCyr−1, respectively. This indicates that the stands significantly contribute to forest carbon sinks in this region. In 2060, the estimated carbon stocks in the seven major species of GGP stands in Southwest China are 4.16–13.01 TgC for Pinus armandii, 6.30–15.01 TgC for Pinus massoniana, 11.51–13.44 TgC for Cryptomeria fortunei, 15.94–24.13 TgC for Cunninghamia lanceolata, 28.05 TgC for Cupressus spp., 5.32–15.63 TgC for Populus deltoides and 5.87–14.09 TgC for Eucalyptus spp. The carbon stocks in these seven species account for 36.8%–41.4% of the total carbon stocks in all GGP stands over the next 50 years.</t>
  </si>
  <si>
    <t>2020, 2030, 2040, 2050, 2060</t>
  </si>
  <si>
    <t>Southwest China</t>
  </si>
  <si>
    <t>? PloS one ?</t>
  </si>
  <si>
    <t>Carbon stocks and timber harvest. Alternative policy approaches for the Great Bear rainforest and their consequences</t>
  </si>
  <si>
    <t>VC Griess, CD Man, ME Leclerc, J Tansey, GQ Bull</t>
  </si>
  <si>
    <t>Forest policy-making can be dramatically enhanced by implementing computer based decision support systems (DSS) during the development phase. While stakeholders usually agree on general policy objectives, the best course of action for achieving them is often unclear. Forest DSS can support the assessment of alternative forest policy frameworks with respect to their impact on multiple variables of interest for stakeholders and decision makers, yet, these tools are often underutilised.
In January 2016 a new land use order policy for the Great Bear Rainforest (GBR) in Canada, the largest coastal temperate rainforest in the world, was legally established. The GBR order aims to support ecosystem-based management and legally binding objectives to ensure the long term health of this unique area. This new policy framework will lead to a dramatic decrease in timber harvest levels. We developed 5 alternative forest management scenarios with a less abrupt decline in harvest levels, including carbon sequestration as an option to economically buffer the expected declines in yield. We modelled the development of the forest resources in the area under each scenario over a timeframe of 350 years. In doing so we were able to show how the use of computer based DSS is able to assist policy making by providing a comprehensive assessment of consequences associated with the alternatives, to ensure that long term targets are met.
Our results show that currently, the GBR stores around 1.73 Bt carbon, a number that will increase to 1.84 Bt under the GBR order. While it is possible to increase carbon storage by up to 8% when lowering overall timber harvest by 36% over a timeframe of 350 years, naturally, those scenarios with a less dramatic decline in timber harvest were related to an overall lower level of carbon stocks. Combined approaches though, which allow balancing timber harvests with ecosystem integrity, are a powerful alternative to a dramatic and abrupt decrease in harvest levels. The success of combined approaches does heavily depend on timber and carbon markets though. With notoriously cyclical markets the long term economy related to the implementation of the new GBR order remains uncertain when looking at carbon and timber markets only, strongly suggesting to rely on diversification and the creation of added value products.</t>
  </si>
  <si>
    <t>350 years</t>
  </si>
  <si>
    <t>Great Bear Rainforest in Canada</t>
  </si>
  <si>
    <t>Computer vased decision support system DSS</t>
  </si>
  <si>
    <t>Carbon, harvest yields, and residues from restoration in a mixed forest on California's coast range</t>
  </si>
  <si>
    <t>JP Berrill, HS Han</t>
  </si>
  <si>
    <t>We simulated growth and yield over a century of restoration activities in a mixed evergreen conifer stand in northern California. Our goal was to compare ecosystem products and services, namely carbon storage, harvest yields, and residue production, among restoration-oriented silvicultural prescriptions promoting conifer dominance. We compared individual-tree selection and group selection with replanting conifers after clearcutting and “no harvest” scenarios. Ignoring risk of wildfire or forest health problems, we found that the crowded, untreated stand stored the most carbon per acre in live trees. Among the scenarios involving harvesting, high-density individual-tree selection had the greatest carbon storage because the higher density afforded high levels of production and storage of carbon in live trees. Conversion toward conifer dominance was rapid when conifers were replanted after clearcutting or low-density individual-tree selection (preferentially removing hardwood while releasing existing and planted conifers). Group selection had high harvest yields. Implementing group selection and managing the forested matrix between openings gave a steadier flow of sawlogs and residues; however, less carbon was being stored per acre in live trees growing vigorously within and between openings. Implementing an assortment of these prescriptions would provide an ongoing supply of logs and residues around which processing infrastructure and markets could develop.</t>
  </si>
  <si>
    <t>3+</t>
  </si>
  <si>
    <t>A century</t>
  </si>
  <si>
    <t>Northern California</t>
  </si>
  <si>
    <t>Forest Science</t>
  </si>
  <si>
    <t>Changes in water and carbon in Australian vegetation in response to climate change</t>
  </si>
  <si>
    <t>N Liu</t>
  </si>
  <si>
    <t>?'PhD Thesis?</t>
  </si>
  <si>
    <t>Changing wildfire, changing forests: the effects of climate change on fire regimes and vegetation in the Pacific Northwest, USA</t>
  </si>
  <si>
    <t xml:space="preserve">JE Halofsky, DL Peterson, BJ Harvey </t>
  </si>
  <si>
    <t>Background
Wildfires in the Pacific Northwest (Washington, Oregon, Idaho, and western Montana, USA) have been immense in recent years, capturing the attention of resource managers, fire scientists, and the general public. This paper synthesizes understanding of the potential effects of changing climate and fire regimes on Pacific Northwest forests, including effects on disturbance and stress interactions, forest structure and composition, and post-fire ecological processes. We frame this information in a risk assessment context, and conclude with management implications and future research needs.
Results
Large and severe fires in the Pacific Northwest are associated with warm and dry conditions, and such conditions will likely occur with increasing frequency in a warming climate. According to projections based on historical records, current trends, and simulation modeling, protracted warmer and drier conditions will drive lower fuel moisture and longer fire seasons in the future, likely increasing the frequency and extent of fires compared to the twentieth century. Interactions between fire and other disturbances, such as drought and insect outbreaks, are likely to be the primary drivers of ecosystem change in a warming climate. Reburns are also likely to occur more frequently with warming and drought, with potential effects on tree regeneration and species composition. Hotter, drier sites may be particularly at risk for regeneration failures.
Conclusion
Resource managers will likely be unable to affect the total area burned by fire, as this trend is driven strongly by climate. However, fuel treatments, when implemented in a spatially strategic manner, can help to decrease fire intensity and severity and improve forest resilience to fire, insects, and drought. Where fuel treatments are less effective (wetter, high-elevation, and coastal forests), managers may consider implementing fuel breaks around high-value resources. When and where post-fire planting is an option, planting different genetic stock than has been used in the past may increase seedling survival. Planting seedlings on cooler, wetter microsites may also help to increase survival. In the driest topographic locations, managers may need to consider where they will try to forestall change and where they will allow conversions to vegetation other than what is currently dominant.</t>
  </si>
  <si>
    <t>Fire Ecology</t>
  </si>
  <si>
    <t>Climate change effects of forestry and substitution of carbon-intensive materials and fossil fuels</t>
  </si>
  <si>
    <t>L Gustavsson, S Haus, M Lundblad…</t>
  </si>
  <si>
    <t>We estimate the climate effects of directing forest management in Sweden towards increased carbon storage in forests with more land set-aside for protection, or towards increased forest production for the substitution of carbon-intensive materials and fossil fuels, relative to a reference case of current forest management. We develop various scenarios of forest management and biomass use to estimate the carbon balances of the forest systems, including ecological and technological components, and their impacts on the climate in terms of radiative forcing. The scenario with increased set-aside area and the current level of forest residue harvest resulted in lower cumulative carbon emissions compared to the reference case for the first 90 years, but then showed higher emissions as reduced forest harvest led to higher carbon emissions from energy and material systems. For the reference case of current forest management, increased harvest of forest residues gave increased climate benefits. The most climatically beneficial alternative, expressed as reduced cumulative radiative forcing, in both the short and long terms is a strategy aimed at high forest production, high residue recovery rate, and high efficiency utilization of harvested biomass. Active forest management with high harvest levels and efficient forest product utilization will provide more climate benefit, compared to reducing harvest and storing more carbon in the forest.</t>
  </si>
  <si>
    <t>90+ years</t>
  </si>
  <si>
    <t>Sweden</t>
  </si>
  <si>
    <t>Heureka Regwise simulator</t>
  </si>
  <si>
    <t>Renewable and Sustainable Energy Reviews</t>
  </si>
  <si>
    <t>Climate Change Impact Modeling: A review and categorisation of existing computational tool</t>
  </si>
  <si>
    <t>C Georgiadou</t>
  </si>
  <si>
    <t>Not available</t>
  </si>
  <si>
    <t>Climate change mitigation challenge for wood utilization - The case of Finland</t>
  </si>
  <si>
    <t>S Soimakallio, L Saikku, L Valsta, K Pingoud</t>
  </si>
  <si>
    <t>The urgent need to mitigate climate change invokes both opportunities and challenges for forest biomass utilization. Fossil fuels can be substituted by using wood products in place of alternative materials and energy, but wood harvesting reduces forest carbon sink and processing of wood products requires material and energy inputs. We assessed the extended life cycle carbon emissions considering substitution impacts for various wood utilization scenarios over 100 years from 2010 onward for Finland. The scenarios were based on various but constant wood utilization structures reflecting current and anticipated mix of wood utilization activities. We applied stochastic simulation to deal with the uncertainty in a number of input variables required. According to our analysis, the wood utilization decrease net carbon emissions with a probability lower than 40% for each of the studied scenarios. Furthermore, large emission reductions were exceptionally unlikely. The uncertainty of the results were influenced clearly the most by the reduction in the forest carbon sink. There is a significant trade-off between avoiding emissions through fossil fuel substitution and reduction in forest carbon sink due to wood harvesting. This creates a major challenge for forest management practices and wood utilization activities in responding to ambitious climate change mitigation targets.</t>
  </si>
  <si>
    <t>100 years from 2010 onward</t>
  </si>
  <si>
    <t>Finland</t>
  </si>
  <si>
    <t>Living trees, litter and deadwood</t>
  </si>
  <si>
    <t>MOTTI model results based on Hynynen et al. (2015), Helin et al. (2016)</t>
  </si>
  <si>
    <t>Environmental Science &amp; Technology</t>
  </si>
  <si>
    <t>Climate change mitigation in Canada's forest sector: a spatially explicit case study for two regions</t>
  </si>
  <si>
    <t>CE Smyth, BP Smiley, M Magnan, R Birdsey, AJ Dugan, M Olguin, VS Mascorro, WA Kurz</t>
  </si>
  <si>
    <t>Background
We determine the potential of forests and the forest sector to mitigate greenhouse gas (GHG) emissions by changes in management practices and wood use for two regions within Canada’s managed forest from 2018 to 2050. Our modeling frameworks include the Carbon Budget Model of the Canadian Forest Sector, a framework for harvested wood products that estimates emissions based on product half-life decay times, and an account of marginal emission substitution benefits from the changes in use of wood products and bioenergy. Using a spatially explicit forest inventory with 16 ha pixels, we examine mitigation scenarios relating to forest management and wood use: increased harvesting efficiency; residue management for bioenergy; reduced harvest; reduced slashburning, and more longer-lived wood products. The primary reason for the spatially explicit approach at this coarse resolution was to estimate transportation distances associated with delivering harvest residues for heat and/or electricity production for local communities.
Results
Results demonstrated large differences among alternative scenarios, and from alternative assumptions about substitution benefits for fossil fuel-based energy and products which changed scenario rankings. Combining forest management activities with a wood-use scenario that generated more longer-lived products had the highest mitigation potential.
Conclusions
The use of harvest residues to meet local energy demands in place of burning fossil fuels was found to be an effective scenario to reduce GHG emissions, along with scenarios that increased the utilization level for harvest, and increased the longevity of wood products. Substitution benefits from avoiding fossil fuels or emissions-intensive products were dependent on local circumstances for energy demand and fuel mix, and the assumed wood use for products. As projected future demand for biomass use in national GHG mitigation strategies could exceed sustainable biomass supply, analyses such as this can help identify biomass sources that achieve the greatest mitigation benefits.</t>
  </si>
  <si>
    <t>2018-2050</t>
  </si>
  <si>
    <t>Canada</t>
  </si>
  <si>
    <t>Climate change mitigation potential in boreal forests: Impacts of management, harvest intensity and use of forest biomass to substitute fossil resources</t>
  </si>
  <si>
    <t>TK Baul, A Alam, A Ikonen, H Strandman, A Asikainen, H Peltola, A Kilpeläinen</t>
  </si>
  <si>
    <t>The impacts of alternative forest management scenarios and harvest intensities on climate change mitigation potential of forest biomass production, utilization and economic profitability of biomass production were studied in three boreal sub-regions in Finland over a 40-year period. Ecosystem modelling and life cycle assessment tools were used to calculate the mitigation potential in substituting fossil materials and energy, expressed as the net CO2 exchange. Currently recommended management targeting to timber production acted as a baseline management. Alternative management included maintaining 20% higher or lower stocking in forests and final felling made at lower breast height diameter than used in the baseline. In alternative management scenarios, logging residues and logging residues with coarse roots and stumps were harvested in final felling in addition to timber. The net CO2 exchange in the southern and eastern sub-regions was higher compared to the western one due to higher net ecosystem CO2 exchange (NEE) over the study period. Maintaining higher stocking with earlier final felling and intensified biomass harvest appeared to be the best option to increase both climate benefits and economic returns. Trade-offs between the highest net CO2 exchange and economic profitability of biomass production existed. The use of alternative displacement factors largely affected the mitigation potential of forest biomass.</t>
  </si>
  <si>
    <t>40 years</t>
  </si>
  <si>
    <t>Three boreal sub-regions in Finland</t>
  </si>
  <si>
    <t>SIMA</t>
  </si>
  <si>
    <t>2nd round. Same as Baul et al. row 71</t>
  </si>
  <si>
    <t>Climate Change Mitigation Potential in Boreal Forests: Impacts of Management, Harvest Intensity and Use of Forest Biomass to Substitute Fossil Resources</t>
  </si>
  <si>
    <t>BT Kumar, A Ashraful, I Antti, S Harri, A Antti, P Heli, A Kilpeläinen</t>
  </si>
  <si>
    <t xml:space="preserve">40 years </t>
  </si>
  <si>
    <t>Climate Change on the Forests of the Klamath-Siskiyous and Potential Management Strategies.</t>
  </si>
  <si>
    <t>CJ Maxwell</t>
  </si>
  <si>
    <t>Forest managers need strategies to deal with the uncertainties around climate change and disturbances like wildfire. I worked with a diverse group of forest managers and interested parties in the Klamath-Siskiyou bioregion of SW Oregon and NW California, a fire-prone and seasonally dry forest, to co-design forest management scenarios that span a broad range of forest and fire management strategies encompassing different activities and intensities to reduce those uncertainties. The forest management scenarios were integrated into the LANDIS-II model to determine the impacts those varied management strategies had on: 1) forest composition, 2) wildfire regimes, 3) and the provision of forest ecosystem services. Within the simulation timeframe (before 2100), I found that forest management had a greater influence on landscape conditions than climate change. This was true for all three points. Most scenarios maintained overall forest cover levels; however, the minimalist management scenario triggered 500,000 hectares (~17% of the region) of mixed conifer loss by the end of the century in favor of shrublands, while an industrial forestry centered management strategy added an equivalent amount of mixed conifer. Similarly, under the different scenarios, average fire rotation periods ranged from 60 years in the minimalist management scenario to 180 years with the industrial scenario. While the amount of timber harvested, carbon sequestered, and area of old growth forests varied, there were inherent trade-offs found between those ecosystem services, namely between harvest and the other two. The one area where climate was more important than management was in high elevation areas; three montane conifers that were modeled show declines across all climate and management scenarios, reflecting climate disequilibrium. In order to assess whether this decline was exaggerated by the resolution of the landscape model, and whether it would be possible to identify potential holdouts, we ran the model at a higher resolution on a subset of the area. While the trajectory of the decline in area of these species was different under the higher resolution model, there was still a substantial decline (up to 70% depending on species) that only increased with increased climate forcing. Other research has found the Klamath forests vulnerable to conversions to chaparral dominated shrublands. In an attempt to apply findings from systems theory, I investigated the role of local spatial autocorrelation in predicting conversion from forest. However, given the complexity of the Klamath forested system, no significant findings were made. Co-designed scenarios for management strategies and integrated with climate change projections in a simulation model are a way to build a better mousetrap. Co-designing scenarios increases relevancy and builds credibility among stakeholders. Using simulation modeling allows for wide-scale experimentation on the landscape and can address multiple sources of uncertainty of the future. Even though this study was unable to resolve the uncertainty of the future, my research shows that, at least for this region, forest managers have the power to shape the forests in light of climate change.</t>
  </si>
  <si>
    <t>?Dissertation?</t>
  </si>
  <si>
    <t>Climate Change, Landowner Preferences and the Future of Private Forests.</t>
  </si>
  <si>
    <t>JD Henderson</t>
  </si>
  <si>
    <t>Climate change and landowner preferences will influence the future of forests, particularly in the US South, an important forested area with a high percentage of private forest landowners. This dissertation examines both issues.
We use the SRTS model to examine the consequences of carbon fertilization induced by climate change for pine forests in the US Southeast. We examine this impact in the context of baseline modeling scenarios of increasing sophistication to determine the comparative impact of growth and demand on forest inventory, removals and carbon sequestration. Carbon fertilization estimates come from above-ground biomass data generated by the 3-PG forest growth model based on 20 climate models and Representative Concentration Pathway (RCP) scenarios 4.5 and 8.5, which respectively assume 4.5 W/m2 and 8.5 W/m2 of radiative forcing by 2100. We examine forest market and carbon sequestration impacts using SRTS, with and without climate change-related growth, under four scenarios. In the most aggressive demand scenario, demand increases 2% per year until 2035. Results suggest that forest inventory will increase under all climate change scenarios. Results show lower timber prices over the long run under carbon fertilization. Welfare analysis shows that modeling assumptions about demand and harvesting have a greater impact than carbon fertilization.
We examine in detail the empirical relationships between parcel size and landowner preferences using the National Woodland Owner Survey (NWOS) data, consisting of 170 variables and 10,109 observations. The analysis follows three methodological pathways to understand how landowner characteristics relate to the future likelihood of timber harvests: (1) a production possibilities conceptual model with cluster analysis, (2) a probit analysis, and (3) a conditional probability analysis connecting forest landowner attributes to wooded acres (parcel size). Results show a strong empirical linkage between parcel size and a timber management objective, the future likelihood of timber harvests, consultation with experts, seeking costly information, and many additional factors. The results have applications in empirical agent-based models of forest landowners and in the development of similar bottom-up modeling approaches.</t>
  </si>
  <si>
    <t>US Southeast; pine forests</t>
  </si>
  <si>
    <t>SRTS model, Representative Concentration Pathway (RCP) scenarios 4.5 and 8.5</t>
  </si>
  <si>
    <t>Climate-vegetation interactions in Fennoscandia: Impact of the representation of vegetation in the regional climate model WRF.</t>
  </si>
  <si>
    <t>AS Daloz, MT Lund, T Majasalmi</t>
  </si>
  <si>
    <t>The aim of this project is to examine the potential impacts of future forest management strategies of the Fennoscandian region on the regional climate. Modifications in the vegetation distribution and structure have an impact on terrestrial ecosystem functioning, which in turn affects local and regional climates via changes in surface energy budgets, carbon and water cycling. The climate change implications associated with such alterations must be accounted for and quantified to favor desirable forest management strategies and avoid implementing counter-productive approaches. An accurate representation of the present-day climate-vegetation interactions is a prerequisite for increasing our understanding of upcoming climatic changes and our confidence in the simulation of the future climate. To this aim, recently developed, high-resolution maps of the Fennoscandian vegetation are introduced into the Weather and Forecasting model (WRF) to study the impact of vegetation representation on precipitation, temperature and radiative fluxes. Furthermore, a range of sensitivity tests are realized for a detailed investigation of processes driving the simulated regional climate and its response to vegetation changes. Different land parameterizations, domain sizes and spatial resolutions are tested in the regional climate model WRF. The outputs of these simulations are then compared with different types of observations (reanalysis, satellite observations and ground data) to identify the best configuration for simulating potential future climate impacts of forest management scenarios in Fennoscandia.</t>
  </si>
  <si>
    <t>Geophysical Research Abstracts</t>
  </si>
  <si>
    <t>Climate, disturbance, and vulnerability to vegetation change in the Northwest Forest Plan Area</t>
  </si>
  <si>
    <t xml:space="preserve">MJ Reilly, TA Spies, RB Littell, JB Kim </t>
  </si>
  <si>
    <t>Co‐designed management scenarios shape the responses of seasonally dry forests to changing climate and fire regimes</t>
  </si>
  <si>
    <t>CJ Maxwell, JM Serra‐Diaz, RM Scheller, JR Thompson</t>
  </si>
  <si>
    <t>1.Climate change is altering disturbance regimes and recovery rates of forests globally. The future of these forests will depend on how climate change interacts with management activities. Forest managers are in critical need of strategies to manage the effects of climate change.
2.We co‐designed forest management scenarios with forest managers and stakeholders in the Klamath ecoregion of Oregon and California, a seasonally dry forest in the Western US subject to fire disturbances. The resultant scenarios span a broad range of forest and fire management strategies. Using a mechanistic forest landscape model, we simulated the scenarios as they interacted with forest growth, succession, wildfire disturbances and climate change. We analysed the simulations to (a) understand how scenarios affected the fire regime and (b) estimate how each scenario altered potential forest composition.
3.Within the simulation timeframe (85 years), the scenarios had a large influence on fire regimes, with fire rotation periods ranging from 60 years in a minimal management scenario to 180 years with an industrial forestry style management scenario. Regardless of management strategy, mega‐fires (&gt;100,000 ha) are expected to increase in frequency, driven by stronger climate forcing and extreme fire weather.
4.High elevation conifers declined across all climate and management scenarios, reflecting an imbalance between forest types, climate and disturbance. At lower elevations (&lt;1,800 m), most scenarios maintained forest cover levels; however, the minimal intervention scenario triggered 5 × 105 ha of mixed conifer loss by the end of the century in favour of shrublands, whereas the maximal intervention scenario added an equivalent amount of mixed conifer.
5.Policy implications . Forest management scenarios that expand beyond current policies—including privatization and aggressive climate adaptation—can strongly influence forest trajectories despite a climate‐enhanced fire regime. Forest management can alter forest trajectories by increasing the pace and scale of actions taken, such as fuel reduction treatments, or by limiting other actions, such as fire suppression.</t>
  </si>
  <si>
    <t>Journal of Applied Ecology</t>
  </si>
  <si>
    <t>Combining Climate Change Mitigation Scenarios with Current Forest Owner Behavior: A Scenario Study from a Region in Southern Sweden</t>
  </si>
  <si>
    <t>I Lodin, LO Eriksson, N Forsell, A Korosuo</t>
  </si>
  <si>
    <t>This study investigates the need for change of current forest management approaches in a southern Swedish region within the context of future climate change mitigation through empirically derived projections, rather than forest management according to silvicultural guidelines. Scenarios indicate that climate change mitigation will increase global wood demand. This might call for adjustments of well-established management approaches. This study investigates to what extent increasing wood demands in three climate change mitigation scenarios can be satisfied with current forest management approaches of different intensities in a southern Swedish region. Forest management practices in Kronoberg County were mapped through interviews, statistics, and desk research and were translated into five different management strategies with different intensities regulating management at the property level. The consequences of current practices, as well as their intensification, were analyzed with the Heureka Planwise forest planning system in combination with a specially developed forest owner decision simulator. Projections were done over a 100-year period under three climate change mitigation scenarios developed with the Global Biosphere Management Model (GLOBIUM). Current management practices could meet scenario demands during the first 20 years. This was followed by a shortage of wood during two periods in all scenarios unless rotations were reduced. In a longer timeframe, the wood demands were projected to be easily satisfied in the less ambitious climate change mitigation scenarios. In contrast, the demand in the ambitious mitigation scenario could not be met with current management practices, not even if all owners managed their production forests at the intensive extreme of current management approaches. The climate change mitigation scenarios provide very different trajectories with respect to future drivers of forest management. Our results indicate that with less ambitious mitigation efforts, the relatively intensive practices in the study region can be softened while ambitious mitigation might push for further intensification.</t>
  </si>
  <si>
    <t>100-year period</t>
  </si>
  <si>
    <t>Southern Sweden</t>
  </si>
  <si>
    <t>Global Biosphere Management Model (GLOBIUM)</t>
  </si>
  <si>
    <t>Community earth system model simulations reveal the relative importance of afforestation and forest management to surface temperature in Eastern North America</t>
  </si>
  <si>
    <t>BJ Ahlswede, RQ Thomas</t>
  </si>
  <si>
    <t xml:space="preserve">Afforestation changes the land surface energy balance, though the effects on climate in temperate regions is uncertain, particularly the changes associated with forest management. In this study, we used idealized Community Earth System Model simulations to assess the influence of afforestation and afforestation management in eastern North America on climate via changes in the biophysics of the land surface. Afforestation using broadleaf deciduous trees maintained at high leaf area index (LAI) in the southern part of the study region provided the greatest climate benefit by cooling summer surface air temperatures (Tsa). In contrast, the greatest warming occurred in the northern extent of the study region when afforesting with needleleaf evergreen trees maintained at high LAI. Forest management had an equal or greater influence on Tsa than the overall decision to afforest land in the southern extent of the region. Afforestation had a greater influence on Tsa than forest management in the northern extent. Integrating our results, focused on biophysical processes, with other research quantifying carbon cycle sensitivity to management can help guide the use of temperate afforestation to optimize climate benefits. Further, our results highlight the potential importance of including forest management in simulations of past and future climate. </t>
  </si>
  <si>
    <t>Community-Based Forest Management in Indonesia: Spatial Patterns and Trends</t>
  </si>
  <si>
    <t>KE Salosso</t>
  </si>
  <si>
    <t>Comparative life cycle assessment of fossil and bio-based polyethylene terephthalate (PET) bottles</t>
  </si>
  <si>
    <t xml:space="preserve">L Chen, REO Pelton, TM Smith </t>
  </si>
  <si>
    <t>Both biofuels and bioplastics are often regarded as sustainable solutions to current environmental problems such as climate change, fossil depletion and acidification. However, both have been criticized for being economically costly, competing with other societally beneficial goods such as food, and offering limited environmental benefits compared to their fossil counterparts. This study provides a comparative environmental Life Cycle Analysis (LCA) for 100% bio-based polyethylene terephthalate (PET) bottles, versus fully fossil-based and partially bio-based PET bottles. An attributional life cycle assessment (aLCA) and sensitivity analysis of key assumptions is carried out to compare cradle-to-factory-gate impacts (i.e. feedstock extraction, component production and product manufacturing) of twelve PET bottle production scenarios. Results indicate that woody-biomass based PET bottles have 21% less global warming potential and require 22% less fossil fuel than their fossil based counterparts, but perform worse in other categories such as ecotoxicity and ozone depletion impacts. Results are sensitive to impact allocation assumptions as well as parameter input assumptions related to isobutanol production. In most categories, with avoided impact credits considered, forest residue feedstocks result in overall better environmental performance than corn stover feedstocks for bio-PET bottle production. The variability in avoided burdens could alter the relative environmental rankings for fossil and bio-PET bottles. Depending on the biomass feedstock, extraction and pre-processing are likely more emission-intensive than the corresponding fossil refinery processes due to the significant upstream emissions embodied in the application of fertilizers, and the significant chemical and energy inputs required to break recalcitrant lignocellulosic bonds.</t>
  </si>
  <si>
    <t xml:space="preserve">Comparison of carbon balance and climate change mitigation potential of forest management strategies in the boreal forest of Quebec (Canada)
</t>
  </si>
  <si>
    <t xml:space="preserve">L Paradis, E Thiffault, A Achim </t>
  </si>
  <si>
    <t>Management of the world’s forests can play a role for climate change mitigation by increasing CO2 storage in vegetation biomass and harvested wood products, and by displacing CO2-intensive materials such as steel or concrete. This study aimed to determine how management of boreal forest stands could contribute to climate change mitigation in the context of ecosystem-based management. The study was based on the comparison of different strategies applied to a balsam fir-white birch stand in the Eastern boreal forest of Quebec (Canada). Five scenarios were simulated over a 199-year period at the stand level: a reference scenario involving clearcut at 50-year intervals, and four alternative scenarios clearcut with longer rotation length (70 and 80 years), partial cut, and a no harvest scenario. The study included an appropriate sensitivity analysis of the results. Overall, scenarios with longer clearcut rotations and, to a lesser extent, partial cut resulted in a higher potential to mitigate climate change. The substitution effect of wood products was revealed as a key aspect, suggesting that wood product manufacturing and utilization on the markets, and not only forest management, need to be carefully considered.</t>
  </si>
  <si>
    <t>1+4</t>
  </si>
  <si>
    <t>199 years</t>
  </si>
  <si>
    <t xml:space="preserve">Balsam fir-white birchs stand in the Eastern boreal forest of Quebec, Canada </t>
  </si>
  <si>
    <t>Comprehensive comparative economic evaluation of woody biomass energy from silvicultural fuel treatments</t>
  </si>
  <si>
    <t>RM Campbell, NM Anderson</t>
  </si>
  <si>
    <t>Fuel treatments are used in overstocked, fire-prone forests to alter wildfire behavior and reduce fire risk. Some of the benefits they provide are not captured in markets, and therefore represent unaccounted environmental externalities that can lead to inefficient decision making. This study uses a replicable method to integrate market and nonmarket economic values into a comprehensive economic evaluation of fuel treatment and bioenergy production using a case study of ponderosa pine and mixed-conifer forests in Colorado's wildland-urban interface. Treatment costs and people's willingness to pay for better forest health, lower likelihood of wildfire, improved air quality, and expanded renewable energy production are incorporated into techno-economic analysis of biopower production. Results show that fuel treatments are likely to be undervalued when evaluated strictly on a financial basis. Under the standard practice of disposing of treatment residues through pile-burning, net present value (NPV) of fuel treatment on 138,034 ha over 20 years is -$275 million, without consideration of nonmarket benefits. If nonmarket benefits associated with forest health, wildfire likelihood and air quality are included, NPV improves to -$116 million. Without the consideration of nonmarket benefits, when treatment resides are used for biopower production, NPV is -$178 million, with net cost savings compared to pile burning attributable to reduced biomass disposal costs and electricity revenue. Accounting for additional air quality benefits and nonmarket value associated with renewable energy, the bioenergy scenario improves NPV to -$25 million, with 27.7% of outcomes having positive NPV. The impact of additional nonmarket values and potential revenues from timber harvest are discussed, and are likely to make mean NPV positive for this scenario.</t>
  </si>
  <si>
    <t>Concept to practice of geospatial-information tools to assist forest management and planning under precision forestry framework: a review</t>
  </si>
  <si>
    <t xml:space="preserve">MJ Fardusi, F Chianucci, A Barbati </t>
  </si>
  <si>
    <t xml:space="preserve">Precision forestry is a new direction for better forest management. Precision forestry employs information technology and analytical tools to support economic, environmental and sustainable decision; the use of geospatial information tools enables highly repeatable measurements, actions and processes to manage and harvest forest stands, simultaneously allowing information linkages between production and wood supply chain, including resource managers and environmental community. In this contribution, we reviewed the most recent advances in the use of geospatial information technologies in forestry, and discussed their potential opportunities and challenges towards forest management and planning in the framework of precision forestry.
</t>
  </si>
  <si>
    <t>Annals of Silvicultual Research</t>
  </si>
  <si>
    <t>Connection to the Ecosystem Service Studies</t>
  </si>
  <si>
    <t>M Ooba, K Hayashi</t>
  </si>
  <si>
    <t>This section explains the relationship between landscape management (LM) and ecosystem services (ESs). A proper LM would have two aspects, namely pros and cons, from the perspective of biodiversity and ESs. Improper LM may cause negative impacts on the ESs and ecosystems. On the other once an LM is done properly, several positive benefits can be derived from it. Then the trade-off between the impacts on wildlife habitat and the ES provisions made by the LM also needs to be considered. Currently, LM has been reviewed for many fields. However, information about the priority of the increase of ESs and the decrease of ecosystem disservices in this area is not readily available. This section also describes a simple spatial ES assessment for an urban area, namely Nagoya City, which was conducted using the method for estimating ES potential supply and land use priority, by taking LM into consideration.</t>
  </si>
  <si>
    <t>Labor Forces and Landscape Management</t>
  </si>
  <si>
    <t>Considerations of ecosystem services in ecological forest management</t>
  </si>
  <si>
    <t>C Malouin, GR Larocque, M Doyle</t>
  </si>
  <si>
    <t>?Ecological Forest Management Handbook?</t>
  </si>
  <si>
    <t>Continental mapping of forest ecosystem functions reveals a high but unrealised potential for forest multifunctionality</t>
  </si>
  <si>
    <t>F Van der Plas, S Ratcliffe, P Ruiz‐Benito …</t>
  </si>
  <si>
    <t>Humans require multiple services from ecosystems, but it is largely unknown whether trade‐offs between ecosystem functions prevent the realisation of high ecosystem multifunctionality across spatial scales. Here, we combined a comprehensive dataset (28 ecosystem functions measured on 209 forest plots) with a forest inventory dataset (105,316 plots) to extrapolate and map relationships between various ecosystem multifunctionality measures across Europe. These multifunctionality measures reflected different management objectives, related to timber production, climate regulation and biodiversity conservation/recreation. We found that trade‐offs among them were rare across Europe, at both local and continental scales. This suggests a high potential for ‘win‐win’ forest management strategies, where overall multifunctionality is maximised. However, across sites, multifunctionality was on average 45.8‐49.8% below maximum levels and not necessarily highest in protected areas. Therefore, using one of the most comprehensive assessments so far, our study suggests a high but largely unrealised potential for management to promote multifunctional forests.</t>
  </si>
  <si>
    <t>Ecology Letters</t>
  </si>
  <si>
    <t>CORRIM: Report–Module G1 Cradle-to-Gate Life-Cycle assessment of Glued Laminated Timbers US Pacific Northwest Region</t>
  </si>
  <si>
    <t>T Bowers, M Puettmann, I Ganguly, I Eastin</t>
  </si>
  <si>
    <t>The goal of this study is to update the 2000 life cycle inventory (LCI) data on material and energy inputs associated with the production of glued-laminated timbers or glulam produced in the Pacific Northwest region of the United States. Data was obtained by surveying manufacturers within this region. Surveys were consistent with CORRIM protocols for performing LCIs of wood products, and the reporting follows ISO 14040/14044 standards for conducting life cycle assessments (ISO 2006a, 2006b). The methodology adopted for developing the LCA meet the requirements of the Product Category Rule (PCR) for North American Structural and Architectural Wood Products (FPInnovations 2015), so that it can be used for developing Environmental Product Declarations (EPDs).</t>
  </si>
  <si>
    <t>?Review draft</t>
  </si>
  <si>
    <t>CORRIM: Report–Module G2 Cradle-to-Gate Life-Cycle assessment of Glued Laminated Timbers US Southeast</t>
  </si>
  <si>
    <t>The goal of this study is to update the 2000 life cycle inventory (LCI) data on material and energy inputs associated with the production of glued-laminated timbers or glulam produced in the southeast United States. Data was obtained by surveying manufacturers within this region. Surveys were consistent with CORRIM protocols for performing LCIs of wood products, and the reporting follows ISO 14040/14044 standards for conducting life cycle assessments (ISO 2006a, 2006b). The methodology adopted for developing the LCA meets the requirements of the Product Category Rule (PCR) for North American Structural and Architectural Wood Products (FPInnovations 2015), so that it can be used for developing Environmental Product Declarations (EPDs).</t>
  </si>
  <si>
    <t>Costs and carbon sequestration potential of alternative forest management measures in Germany</t>
  </si>
  <si>
    <t>M Bösch, P Elsasser, J Rock, S Rüter, H Weimar…</t>
  </si>
  <si>
    <t>The objective of this study is to assess the costs and the carbon sequestration potential of selected forest management measures in Germany, including effects on the harvested wood products (HWP) pool. We consider five different scenarios, each referring to an alternative level of wood harvests (due to changing rotation lengths or setting forest areas aside). The cost calculation is done within a framework that accounts for both financial impacts on downstream industries and impacts on the values of non-market goods and services of forests. To gauge the market-based costs of the scenarios in the national forest-based industries, different input-output methodological concepts are combined and applied in a novel fashion. A physical input-output table (PIOT) that shows the wood-based fiber flow through the forest-based industries of Germany forms the core of the model. The market-based costs of the mitigation measures are estimated as the aggregate of the value added losses in the German forest-based industries. Additionally, we include monetary value estimates of environmental costs and benefits based on a comprehensive choice experiment at the national level.</t>
  </si>
  <si>
    <t>2014-2048</t>
  </si>
  <si>
    <t>Germany</t>
  </si>
  <si>
    <t>Physical input-output table PIOT</t>
  </si>
  <si>
    <t>Creating criteria and indicators for use in forest management planning: a case study with four First Nations communities in British Columbia</t>
  </si>
  <si>
    <t>J Spies</t>
  </si>
  <si>
    <t>In British Columbia (BC), Canada, there is a rapid shift in forest management systems as a result of historic and recent title cases involving Indigenous communities. Today, modern treaties mean more decision making power for the Indigenous communities that treaties involve. This research is built on that progression and was part of a collaboration with four Indigenous communities in BC to develop sustainable forest management plans for their traditional territories. Community members were interviewed to determine their forestry related goals and values. Alongside economic goals, these included habitat conservation for important game species, water quality, berry production, and the use of sustainable harvesting methods. To represent these findings, criteria, indicators and targets were developed for use with forest estate modeling software, such as Woodstock. A scenario that encompassed the current forest management practices and three alternative scenarios were created to support the goals and values of the community members. The three alternative scenarios that used the criteria, indicators, and targets developed from the goals and values of the community members did differ from the scenario of the status quo forest management practices.</t>
  </si>
  <si>
    <t>Data and Tools to Operationalize Ridge-to-Reef Management and Build Island Resilience in Oceanic Island Environments.</t>
  </si>
  <si>
    <t>J Delevaux</t>
  </si>
  <si>
    <t>Around the Pacific, a cultural renaissance rooted in the concern over declining natural resources seeks to revive traditional ridge-to-reef management approaches to promote social and ecological resilience in a changing climate. However, the effectiveness of ridge-to-reef management remains unclear due to a poor understanding of the cumulative effects of human and natural disturbances. In high Pacific islands, land and sea are tightly connected through social and ecological processes as a result of their small size and steep elevation gradients. Therefore, new tools are needed to inform resilience management over spatial scales relevant to Pacific Islanders. This research focused on three ridge-to-reef systems under community-based-management in Hawai‘i (Hā‘ena and Ka‘ūpūlehu) and Fiji (Kubulau), which capture a wide spectrum of natural disturbances governing high Pacific islands.
Based on local data from Hā‘ena and Ka‘ūpūlehu, I developed a novel predictive modeling framework linking land and sea drivers to coral reef benthic and fish indicators, at fine spatial resolution. This framework was used to determine the effects of terrestrial and marine disturbances on coral reef communities and compare the effects of coastal development coupled with climate change on coral reef benthic communities and their targeted reef fish populations, given different natural disturbance regimes. I then transferred the framework to Kubulau to assess the effects of forest cover change on downstream coral reefs given uncertain climate impacts.
The results revealed that sheltered and dry oceanic environments, such as Ka‘ūpūlehu, may be particularly susceptible to reduced water quality impacts. In contrast, exposed areas, like Hā‘ena, are less susceptible to anthropogenic activities due to dilution and mixing from higher wave power and freshwater discharge. However, reef fish populations across most study sites became vulnerable to the impact of land-based source pollution when models incorporated climate change. In all cases, terrestrial management actions aimed at improving coastal water quality through wastewater management or forest conservation, coupled with the protection of coral reef nurseries or deep-water refuges, improved coral reef resilience potential. This research demonstrates that locally developed and data-driven models offer a much-needed opportunity for aiding place based management of coral reef social-ecological systems in high oceanic island environments.</t>
  </si>
  <si>
    <t>Dealing with storm impacts on the forest sector through integrated and systemic approaches at the regional level</t>
  </si>
  <si>
    <t>S Riguelle</t>
  </si>
  <si>
    <t>Wind is one the most damaging natural hazard that forests are facing worldwide and in Europe. Destructive storms lead to severe forest damage and consequently cause disruptions in daily forest management and timber supply chains. Major dysfunctions can happen at each step of forest-wood chains and at each level of management, leading to huge economic losses and long-lasting crises within public organisations and private companies. In this context, the first part of this work aims at handling those complex and multi-facetted storm-related issues with new approaches in order to mitigate economic, environmental and societal impacts of storms on the forest-based sector. In a first step, an overview of risk management practices in forestry is presented, as well as major determinants of storm damage risk management. SWOT analyses are also used for highlighting main issues and opportunities in current windthrow management process. In a second step, an integrated framework is proposed for tackling those strategic issues and seizing opportunities arising from the uncertain decision-making context. A systemic perspective is also presented for managing storm damage risk at regional, national or supranational level with a holistic perspective. In regards to those original approaches, the thesis also highlights some of the crucial challenges public authorities might address for enhancing their affectivity in this process. In the second part of the manuscript, three particular aspects of storm damage management are considered: contingency planning, the development of decision-supporting tools for the forest community, and timber storage planning at the regional level. Those topics are illustrated by case studies taking place in Wallonia, Belgium. In particular, the development of a model-based decision support system (DSS) illustrate how systemic analysis can help on the one hand designing balanced strategies for the regional forest-based sector in case of severe wind damage and on the other hand identifying bottlenecks that should be solved before the next huge storm to enhance systemic resilience and resistance. Regarding timber conservation, a GIS-based methodology for locating optimal areas for sprinkling storage at the regional scale is presented, together with an applied study on the influence of anaerobic storage process on the quality of spruce logs. From a wider perspective, this thesis reveals that taking decision under uncertainty will remain a key challenge to address in forestry, especially in the context of climatic change. However, original methodologies focusing on systemic and integrated risk management approaches can help in this effort. Finally, the work emphasises the urgent need of effective risk management policies at regional, national, and international levels to guide researchers, forest managers and industrials.</t>
  </si>
  <si>
    <t>Decision-making in forestry: a review of the hydridisation of multiple criteria and group decision-making methods</t>
  </si>
  <si>
    <t xml:space="preserve">E Ortiz-Urbina, J González-Pachón, L Diaz-Balteiro </t>
  </si>
  <si>
    <t>The degree of complexity in forest management has increased in the last few decades, not only due to the inclusion of specific new issues (e.g., climate change, social protection, etc.), but also because these new, as well as classic, issues have to be dealt with in a context characterised by multiple conflicting criteria that are evaluated by different stakeholders. Nowadays, the multicriteria issue enjoys a relatively sound tradition in forest management. However, the consideration of several stakeholders, which requires the formulation of management models within a collective decision-making setting, is not that advanced. This paper aims to provide a critical overview of forestry case studies that have been published in primary journals and that deal with multiple criteria and several stakeholders. Based on this overview, some highlights of the most promising methods were obtained, and recommendations for the fruitful use of these combined methodologies for dealing with numerous types of forest management problems are provided.</t>
  </si>
  <si>
    <t>Decomposition Dynamics and Carbon Sequestration of Downed Coarse Woody Debris of Fagus Sylvatica, Picea Abies and Pinus Sylvestris</t>
  </si>
  <si>
    <t>S Herrmann</t>
  </si>
  <si>
    <t>No abstract</t>
  </si>
  <si>
    <t>Delivering Resilient Forests</t>
  </si>
  <si>
    <t>I Willoughby, S Peace</t>
  </si>
  <si>
    <t>The UK Forestry Standard and country forestry policies for England, Scotland and Wales all acknowledge that resilient forests are important if our trees are to cope better with changing environmental conditions, and current and emerging pest and disease threats. There are however gaps in understanding what exactly this means and how it may be achieved in practice. Recognising this challenge, a major emphasis of the 2014 Science and Innovation Strategy for Forestry in Great Britain (Forestry Commission, 2014) was how to better understand and assess resilience, as well as develop practical solutions to assist land managers to create more resilient forests. The GB Forestry Commission (FC) commissioned seven research programmes to help deliver the challenges identified in the Science and Innovation Strategy. The ‘Delivering Resilient Forests’ programme has been carried out by Forest Research in collaboration with numerous partners, and involved scientists from a broad range of disciplines. Its purpose has been to produce evidence that guides decision-making around four central challenges, developed from the Science and Innovation Strategy:
1. How can we maintain ecosystem services and biodiversity whilst achieving resilience?
2. What are the properties of trees we are likely to grow for increased resilience?
3. How do we design, cultivate and manage adaptive, resilient and productive woodlands?
4. What is the impact of pests and diseases on the creation and retention of forests?
In this article we summarise some of the research that took place between April 2015 and March 2019, and signpost the tools and publications that contain further information on this research.</t>
  </si>
  <si>
    <t>?Royal Forestry Society?</t>
  </si>
  <si>
    <t>Determining economically viable forest management option with consideration of ecosystem services in Korea: A strategy after successful national forestation</t>
  </si>
  <si>
    <t>J Lee, H Kim, C Song, GS Kim, WK Lee, Y Son</t>
  </si>
  <si>
    <t>Economic assessment of forest management, including tending, thinning, and clear-cut, is essential to maximize social benefits. This study investigated the economic viability of forest management in the Republic of Korea at national scale (2017–2100) by quantitative approaches. The changes in benefits of four ecosystem services (timber production, CO2 sequestration, water yield enhancement, and disaster risk reduction) and management cost were quantified by a combination of ecosystem models and national data. The forest management scenarios, varying interval of clear-cut (40–80 years) and area of management (0.9–3.0 million ha), were applied. Net present value (NPV) was estimated as an indicator of economic viability of forest management. The NPV increased with decreasing clear-cut interval and increasing management area (7.7–50.8 billion $). Even the benefit-cost ratio (BCR), the ratio of total benefit to total cost in terms of present value, was 1.9 under the most intensive forest management scenario. This result implied that intensive forest management is economically viable in the long-term. The sensitive analysis showed that economic viability would be maintained in spite of change in macroeconomic factor. These methodological approach and result would contribute to implementing effective forest management, which can maximize social benefits.</t>
  </si>
  <si>
    <t>Republic of Korea</t>
  </si>
  <si>
    <t>Carbon FBDC model</t>
  </si>
  <si>
    <t>Determining the Carbon Footprint of Wood</t>
  </si>
  <si>
    <t>E Lorenz, M VanGeem, T Lawrence, R Schenk</t>
  </si>
  <si>
    <t>In reviewing the many LCAs conducted on wood products and wood structures, there was a lack of consistency and completeness in the studies. Inconsistencies or information lacking in the reviewed LCI and LCA studies can be grouped into four main categories. In general, these studies
• Did not account for carbon from all five carbon pools as identified by the IPCC (2003).
• Assumed that the global carbon pool is steady.
• Did not verify whether wood came from a sustainably managed forest.
• Varied scopes considerably.</t>
  </si>
  <si>
    <t>?Portland Cement Association</t>
  </si>
  <si>
    <t>Developing a microsimulation model for farm forestry planting decisions</t>
  </si>
  <si>
    <t>M Ryan, C O'Donoghue</t>
  </si>
  <si>
    <t>There is increasing pressure in Europe to convert land from agriculture to forestry which would enable the sequestration of additional carbon, thereby mitigating agricultural greenhouse gas production. However, there is little or no information available on the drivers of the land use change decision from agriculture to forestry at individual farm level, which is complicated by the intertemporal nature of the decision.This paper describes a static microsimulation approach which provides a better understanding of the life-cycle relativity of forestry and agricultural incomes, using Ireland as a case-study. The microsimulation methodology allows for the generation of actual and counterfactual forest and agricultural income streams and for other attributes of utility such as long-term wealth and leisure, for the first time. These attributes are then modelled using purpose built forest models and farm microdata from a 30 year longitudinal dataset. The results show the importance of financial drivers but additionally show that wealth and leisure are also important factors in this intertemporal land use change decision. By facilitating the examination of the distribution of farms across the farming population, the use of a static microsimulation approach allows us to make a considerable contribution to the literature in relation to the underlying drivers of farm afforestation behaviour. In the broader context of Climate Smart Agriculture and the Grand Challenges facing the intensification of agricultural production, these findings have implications for policies that seek to optimize natural resource use.</t>
  </si>
  <si>
    <t>International Journal of Microsimulation</t>
  </si>
  <si>
    <t>Developing alternative forest spatial management plans when carbon and timber values are considered: A real case from northeastern China</t>
  </si>
  <si>
    <t>L Dong, W Lu, Z Liu</t>
  </si>
  <si>
    <t>Forest ecosystems play an important role in mitigating global climate change, and this role has recently been further reinforced by the Paris Agreement. However, our knowledge with respect to the trade-offs between timber production and carbon sequestration in forest ecosystems is still seriously deficient. Therefore, the overall goal of this study is to quantitatively analyze the effects of a set of economic and ecological constraints on the joint production capacity for forest timber and carbon by alternative forest management strategies for a large forest in northeastern China. The proposed forest planning models integrate four alternative forest management strategies, namely, the timber-oriented management strategy (TMS), the carbon-oriented management strategy (CMS), the multiobjective management strategy (MMS), and the resource-restricted management strategy (RMS). Four different planning scenarios for each strategy were further generated by successively adding one additional constraint, which mainly included the even-flow of timber production, the adjacent constraints of harvest activities, and the minimum targets of carbon sequestration, over a 50-year planning horizon. The results showed that increasing the prices of carbon resulted in positive quadratic polynomial total and carbon net present values (NPVs), positive logistic carbon sequestration and stocks, and negative logistic harvest of timber and its NPV for optimal forest management plans, in which the carbon price of $100 per ton was a significant threshold for balancing the harvest of timber and carbon sequestration. In addition to the CMS, our tested spatial and nonspatial constraints all showed significant effects on optimal forest management plans when a realistic carbon price (i.e., $20 ton−1) from the carbon trading market in China during 2014–2017 was employed, in which decreases of approximately 29.34% and 25.08% were observed for total NPV when twenty-percent deviations in harvest volume between any two consecutive periods were employed. Additionally, two periods of green-up constraints could further reduce the total NPV by approximately 17.87% and 15.73% for TMS and MMS, respectively, when compared with their base scenarios. However, increasing the minimum carbon target by one percent reduced the total NPV by approximately $29.44 per hectare per year when evaluated for RMS. Our optimization framework not only can be replicated in other regions with similar characteristics but also contributes to the ongoing debate about the trade-offs between carbon sequestration and wood production benefits.</t>
  </si>
  <si>
    <t>50 years</t>
  </si>
  <si>
    <t>A large forest in northeastern China</t>
  </si>
  <si>
    <t>Ecological Modelling</t>
  </si>
  <si>
    <t>Developing Fire Reduction Strategy for Miombo Woodlands as a Potential tool for Carbon Storage and Sequestration</t>
  </si>
  <si>
    <t>JZ Katani, SS Modoffe, F Midtgaard, AA Rija</t>
  </si>
  <si>
    <t>World-wide, wildfires cause problems and when uncontrolled or misused they wreak havoc on society and the environment. In Tanzania, fire occurs in most parts of the Miombo woodlands, and some of them cause significant eco-logical and socio-economic impacts. Several efforts have been made in Tanzania to reduce the occurrence of fire in Miombo but their success has been constrained by underfunding and/or lack of proper strategies. Moreover, in many districts of Tanzania there are no apparent solutions to the fire problem, despite years of regulation and attempts to control fire, and in many places fire incidences are actually increasing. Therefore, this study intended to develop a fire management strategy for the Miombo woodland as a tool for climate change mitigation. This study also strived to identify causes, effects and factors contributing to fire prevalence. Spatial and temporal distribution of fires and burnt extents of wooded areas were determined from the Moderate Resolution Imanging Spectroradiometer (MODIS) active fires product and Landsat satellite images for the past 40 years (1972–2012). Vegetation and household surveys were used to capture empirical data on carbon stock and how different burning regimes and forest management scenarios influence carbon sequestration potentials. Furthermore, the role of formal and informal framework for the prevention, control and management of wild fires in the Miombo was determined. The main output of this study is a proposed fire reduction strategy in Miombo. The study findings show that, to a wider extent, 1.8 and 2.9 years mean fire return interval persist in western and eastern dry Miombo areas, respectively, burning up to 50.6% of the woodland. These wildfires were largely human-driven and commonly occur in all the villages surveyed whereas the existing local governance structures and institutions suffered from poor coordination, severe underfunding and poor support from the villagers. Torching of forests was largely perpetuated by weak enforcement of laws and regulations, poverty and existing local beliefs. On average, there is an indication that the central government forests have higher stock of carbon than the local government forests and village government forest reserves. However, there was no significant difference in carbon stock between forests experiencing no burning, early burning and late burning. The proposed fire management strategy for Miombo woodlands focused on the promotion of sustainable alternative land preparation methods, improved household income sources and awareness, sustainable land use management and promotion of sustainable charcoal production. The strategy indicates a number of activities to be implemented and actors responsible for each activity.</t>
  </si>
  <si>
    <t>?Book Chapter?</t>
  </si>
  <si>
    <t>Development of the Forest Biomass and Dead organic matter Carbon And Nitrogen (FBDCAN) model: Balancing reliability with realism</t>
  </si>
  <si>
    <t>H Kim, H Chang, Y Roh, J An, Y Son</t>
  </si>
  <si>
    <t>Mathematical models have been developed to predict forest carbon (C) and nitrogen (N) cycles, especially in response to climate change and forest management practices, and to support management and policy decisions. Model development needs to balance reliability (the model produces reliable results) with realism (the required processes are represented in detail). Using more processes in a model may increase realism but could reduce reliability, and a model producing reliable output could be less realistic. During the last 10 years, we have developed a new forest C and N model which is feasible in countries where input data availability is limited. At the beginning, a forest C model, known as the FBDC model was developed and produced reliable results. Moreover, the FBDC model was applied to the temperate, tropical, and alpine regions with a small number of input data. However, the realism of the model might be low because it did not consider N cycle, which is the most important factor governing tree growth. In this context, the FBDCAN model was developed by integrating N cycle into the existing FBDC model. A pilot application was conducted in a Pinus densiflora forest in central Korea to verify the performance of N cycle simulation and the effect of the N integration on reliability. The simulated net N mineralization and N stock were consistent with the observed net N mineralization and N stock. Furthermore, the integration of the N cycle increased reliability in C stock estimation. These model development processes are meaningful because they showed that a forest C and N model can be developed while balancing reliability with realism. Meanwhile, the performance of the FBDCAN model needs to be validated along with field studies in regards to tree species, climate change, and forest management scenarios. Additionally, ecological processes such as photosynthesis and respiration are required to be added to the model to increase realism, given that these two are the major forest C uptake and emission processes. At the same time, the improved model need to produce reliable results in C and N cycle estimation. This model development would provide a sound scientific basis and reasonable guidelines to policymakers.</t>
  </si>
  <si>
    <t>? American Geophysical Union ?</t>
  </si>
  <si>
    <t>Dimensionless numbers for the net present value and the perpetual value of sustainable timber harvests from a monospecific uneven-aged forest</t>
  </si>
  <si>
    <t>I López Torres, C Belda Fullana</t>
  </si>
  <si>
    <t>This paper proposes a simple and direct method to provide reliable approximations of the net present value (NPV) and the perpetual value (PV) of sustainable timber harvests from a monospecific uneven-aged forest based on dimensionless numbers. In addition, two new dimensionless numbers ρNPV and ρPV are introduced. These use the NPV or PV derived from the sale of timber throughout a harvest cycle, plus the final stocking value (as numerator), and the fair value of standing timber under IAS 41 (as denominator). They can be interpreted as economic performance indicators for forest management, inspired by the return on assets accounting concept, showing how profitable the forest is, relative to its total value, with sustainability and stability criteria. Those approximations to the variables NPV, PV, ρNPV and ρPV, were obtained under conditions of stable equilibrium from a matrix model. In order to exemplify and test the results, the model used data from uneven-aged managed Pinus nigra stands, considering three levels of tree diameter growth, six levels of basal area and 33 levels of recruitment, creating a total of 594 planning scenarios. Furthermore, the study revealed the existence of strong linear correlations between those variables and a dimensionless number.</t>
  </si>
  <si>
    <t>Disequilibrium of fire-prone forests sets the stage for a rapid decline in conifer dominance during the 21 st century</t>
  </si>
  <si>
    <t>JM Serra-Diaz, C Maxwell, MS Lucash, RM Scheller, DM Laflower, AD Miller, AJ Tepley, HE Epstein, KJ Anderson-Texeira, JR Thompson</t>
  </si>
  <si>
    <t>The impacts of climatic changes on forests may appear gradually on time scales of years to centuries due to the long generation times of trees. Consequently, current forest extent may not reflect current climatic patterns. In contrast with these lagged responses, abrupt transitions in forests under climate change may occur in environments where alternative vegetation states are influenced by disturbances, such as fire. The Klamath forest landscape (northern California and southwest Oregon, USA) is currently dominated by high biomass, biodiverse temperate coniferous forests, but climate change could disrupt the mechanisms promoting forest stability (e.g. growth, regeneration and fire tolerance). Using a landscape simulation model, we estimate that about one-third of the Klamath forest landscape (500,000 ha) could transition from conifer-dominated forest to shrub/hardwood chaparral, triggered by increased fire activity coupled with lower post-fire conifer establishment. Such shifts were widespread under the warmer climate change scenarios (RCP 8.5) but were surprisingly prevalent under the climate of 1949–2010, reflecting the joint influences of recent warming trends and the legacy of fire suppression that may have enhanced conifer dominance. Our results demonstrate that major forest ecosystem shifts should be expected when climate change disrupts key stabilizing feedbacks that maintain the dominance of long-lived, slowly regenerating trees.</t>
  </si>
  <si>
    <t>Scientific Reports</t>
  </si>
  <si>
    <t>Disturbance and climate change risks to forest carbon sinks and potential management responses</t>
  </si>
  <si>
    <t>C Dymond</t>
  </si>
  <si>
    <t>Climate change is a global crisis facing forest management. There are risks to many ecological goods and services from forests due to changes in productivity, mortality, pathogen, and wildfire dynamics. Likewise, there are opportunities such as increases in productivity or targeted funding for climate adaptation and emission reductions. To manage those risks and opportunities, we need the fundamental knowledge of forest carbon (C) cycles. Overall, my dissertation aims to improve our understanding of forest carbon dynamics and how they may respond to natural disturbances, climate change and management activities. This purpose falls within the context of the need to adapt to and mitigate climate change for the ongoing provision of ecological goods and services from forest ecosystems such as timber and biodiversity.
The thesis starts with a critical analysis of six papers I have previously published. That chapter includes a synthesis of findings, critique of methods used, and identifies some areas for future research. Each subsequent chapter represents a contributing article.
The overall findings of this dissertation are (i) that although forests are often GHG sinks, moderate or high intensity natural disturbances can reverse that flux. (ii) That climate change effects on productivity may increase or decrease the natural sinks or even create emission sources in forests that may otherwise have been sinks. (iii) That management strategies to increase species diversity and resilience may be effective at reducing risks of emissions, but they must be assessed for individual ecosystems and may be insufficient to fully offset disturbance or climate change effects.</t>
  </si>
  <si>
    <t>Diversification of forest management regimes secures tree microhabitats and bird abundance under climate change</t>
  </si>
  <si>
    <t>ALD Augustynczik, T Asbeck, M Basile, J Bauhus, I Storch, G Mikusinski, R Yousefpour, M Hanewinkel</t>
  </si>
  <si>
    <t>The loss of biodiversity in temperate forests due to combined effect of climate change and forest management poses a major threat to the functioning of these ecosystems in the future. Climate change is expected to modify ecological processes and amplify disturbances, compromising the provisioning of multiple ecosystem services. Here we investigate the impacts of climate change and forest management on the abundance of tree microhabitats and forest birds as biodiversity proxies, using an integrated modelling approach. To perform our analysis, we calibrated tree microhabitat and bird abundance in a forest landscape in Southwestern Germany, and coupled them with a climate sensitive forest growth model. Our results show generally positive impacts of climate warming and higher harvesting intensity on bird abundance, with up to 30% increase. Conversely, climate change and wood removals above 5% of the standing volume led to a loss of tree microhabitats. A diversified set of management regimes with different harvesting intensities applied in a landscape scale was required to balance this trade-off. For example, to maximize the expected bird abundance (up to 11%) and to avoid tree microhabitat abundance loss of &gt;20% necessitates setting aside 10.2% of the forest area aside and application of harvesting intensities &lt; 10.4% of the standing volume. We conclude that promoting forest structural complexity by diversifying management regimes across the landscape will be key to maintain forest biodiversity in temperate forests under climate change.</t>
  </si>
  <si>
    <t>Science of the Total Environment</t>
  </si>
  <si>
    <t>Do certified private forest plantations increase the provision of and access to social services for local communities?</t>
  </si>
  <si>
    <t>MB Degnet, VJ Ingram, E van der Werf, J Wesseler</t>
  </si>
  <si>
    <t>This study examines the impacts of sustainable forestry operations (FSC certified) as compared to conventionally-managed, government owned forest operations on the access of local households to healthcare, schools and physical infrastructure (roads, bridges). We present the results of structured interviews with 338 households in Tanzania, randomly selected from two villages located near privately owned certified plantations and from two villages near a state owned non-certified plantation, and of focus group discussions held in the study villages. We employ a logistic regression model to quantitatively investigate the relation between the plantations and their perceived impacts on the number of health care facilities, schools, number of children going to school and the length and condition of roads and bridges in the villages. We use qualitative analysis to investigate community perceptions, based on the focus group discussions, about the impacts of the plantations and to triangulate with the results of the regression model. The results are pertinent to current concerns about the growth and sustainability of modern large-scale forest operations in developing countries and can inform debates about mitigating the negative and enhancing the positive impacts of changes from customarily governed common lands to concession managed or owned planted forests.</t>
  </si>
  <si>
    <t>?Conference Paper</t>
  </si>
  <si>
    <t>DOES BIOENERGY DEMAND IMPROVE FOREST MANAGEMENT?</t>
  </si>
  <si>
    <t>J Giuntoli, S Searle</t>
  </si>
  <si>
    <t>Policies in the European Union, the United States, and Canada support the use of forest biomass in heating, power generation, and transportation as a climate mitigation strategy. This support continues despite evidence from several scientific studies that forest bioenergy does not generally reduce lifecycle greenhouse gas (GHG) emissions when compared with fossil fuels. Forest bioenergy has even sometimes been erroneously considered carbon neutral. This flawed perception results from a misunderstanding of life-cycle assessment studies that ignored biogenic CO2 emissions and did not consider the counterfactual use of land or biomass in a no-bioenergy scenario. Analyses comparing biomass harvest against a no-bioenergy scenario show that a decrease in forest carbon stock from increased removal of wood for energy is balanced over time by the GHG savings that derive from replacing fossil fuels. Until that point is reached, however, the bioenergy system will release more CO2 than the fossil system. This is known as the carbon payback time. The length of the payback time depends on many factors, including the type of woody feedstock and assumptions on alternative land use. The bulk of the scientific literature indicates that using wood for bioenergy increases GHG emissions compared with fossil fuels over a period of decades (Agostini, Giuntoli, &amp; Boulamanti, 2014; European Commission, 2016). A smaller number of studies find the opposite, that forest bioenergy delivers substantial GHG savings over a reasonable timeframe of 20–30 years. In a literature review, though, we found that the latter studies generated this result by assuming that bioenergy demand would spur substantial changes in the forest sector. Such changes would include increased wood growth and productivity through intensive management and planting of forests that would reduce the carbon debt, an umbrella concept we use to indicate time necessary to offset the initial emissions from forest clearance. In this study, we investigate whether there is evidence that bioenergy demand is likely to cause these improvements. We use statistical analysis to test for linkages between the recent ramp-up in bioenergy production and prices, and changes in forest management, residues harvest, and forest area. We focus our analysis on Canada, Sweden, and the United States. These three countries have large forestry sectors and have substantially increased their forest bioenergy production. The bioenergy literature shows they have also been extensively studied. We examine available evidence of changes in the removal of logging residues, such as small branches and treetops; stand management, including site preparation, thinning, and fertilization; forest species composition; and total forest area in the three countries. In addition, we study the use of salvage logs from an extensive mountain pine beetle infestation in Canada, which is not applicable in the two other countries. Our findings are summarized in Table ES 1. Note that the strength of the evidence varies. For example, there is weak evidence that bioenergy demand has resulted in the increased harvest of logging residues in Sweden and Canada, but there is no such evidence in the United States. In some cases, our analysis was limited by data availability.</t>
  </si>
  <si>
    <t>White paper</t>
  </si>
  <si>
    <t>Does certification change the trajectory of tree cover in working forests in the tropics? An application of the synthetic control method of impact evaluation</t>
  </si>
  <si>
    <t>P Rana, E Sills</t>
  </si>
  <si>
    <t>As one of the oldest systems for certifying sustainable production practices, the Forest Stewardship Council (FSC) can offer important lessons about this approach to conservation. In particular, the nearly 25 year history of FSC makes it possible to evaluate how the impacts of certification evolve over time. We estimate causal effects on deforestation from the year of certification to 2012 in ten certified tropical forest management units (FMUs) in Brazil, Gabon, and Indonesia. In the process, we demonstrate the use of open-access pan-tropical datasets and the synthetic control method (SCM) to evaluate impacts on land use and land cover change. Across the ten FMUs, our point estimates suggest that certification reduces deforestation in most years, but placebo tests show that the estimated effects are generally not significantly different from zero. In the three FMUs for which SCM is most plausible (because the synthetic controls are good matches for the certified FMUs in the pre-certification period), we find that certification reduces deforestation in the year immediately after certification and in the most recent year in our dataset (2012), with statistically significant effects on the FMUs in Brazil and Indonesia. However, looking across all years and FMUs, results are more variable. One possible reason is that our measure of “deforestation” captures a range of disturbances that result in tree cover loss. In Brazil, we test a spatial filtering method for separating small patches that may be related to logging from large patches that more likely represent conversion to agriculture. We find that FSC certification of a FMU reduces small-scale loss of tree cover in the FMU in all years since certification, which is consistent with adoption of the reduced impact logging practices required by FSC.</t>
  </si>
  <si>
    <t>?Center for Environmental and Resource Economic Policy Working Paper Series</t>
  </si>
  <si>
    <t>Does the ecosystem service discourse succeed in promoting nature conservation?</t>
  </si>
  <si>
    <t>S González López</t>
  </si>
  <si>
    <t>The concept of ecosystem services (ES) has gained a foothold in, both, the scientific and political worlds. ES are the benefits people gain from nature and its diversity in all, and the concept has gained popularity especially when nature conservation is discussed. However, can such utilitarian approach conserve the biodiversity in its various forms? The aim of this study was to find out, how willing the students of the university of Jyväskylä will be to conserve or harvest a forest area, when it was described from either a utilitarian, ecological, or mixed perspective. The study was conducted as an internet survey, in which the participants answered on propositions over the management of three hypothetical forests described from a randomly selected perspective. In the end, there were not many differences in responses between the different perspectives and no clear pattern could be perceived when comparing them. The analyses suggested that such background factors as whether the participant owned forestland or felt strongly about the environmental politics of Finland might have impacted their decisions more strongly than the perspective of the arguments presented to them in the survey. The study highlights the importance of developing interdisciplinary studies to determine, what kind of argumentation should be used when promoting conservation actions. We are, after all, in a hurry to prevent the global biodiversity crisis and the optimal discourse is needed to advance in conservation efforts.</t>
  </si>
  <si>
    <t>Does thinning affect the soil respiration in silver fir, beech and spruce predominating adult forest stands?</t>
  </si>
  <si>
    <t>M Čater</t>
  </si>
  <si>
    <t>In three high karst forest complexes, same spatial design was applied to observe the effect of silvicultural treatment - the degree of mature stand removal on soil efflux. In every forest complex nine subplots were established during the time of experiment according to predominating tree species in growing stock of the mature canopy stand - silver fir, Norway spruce and European beech. In 2012 silvicultural measures with different intensity - 50% and 100% removal of growing stock around the centre of the plot with minimal diameter of two tree heights were applied. The seasonal pattern of CO2 efflux rates was mostly accountable by changes in soil temperature. Spatial heterogeneity in CO2 efflux rates was clearly reflected in management practice; release rates and recovery period were extreme in beech predominating sites, followed by the silver fir and norway spruce. It is our belief, that more oscillations may be expected in carbon release dynamics in the future, as the number of extreme weather events increases and the withdrawal of silver fir with its poor recruitment may have long-term consequences on these high karst high productive sites.</t>
  </si>
  <si>
    <t>?9th Congress of the Soil Science Society of Bosnia and Herzegovina?</t>
  </si>
  <si>
    <t>Drivers of degradation and other threats</t>
  </si>
  <si>
    <t>E Doblas Miranda, F Attorre, J Azevedo…</t>
  </si>
  <si>
    <t>Forests in the Mediterranean region have been subject to environmental changes since time immemorial. The region’s geography and location has made it a conducive environment between biomes, resulting in significant biodiversity. Since the beginning of human history, forests have adapted to pressures caused by human development, resulting in a complex socio-ecological balance. These pressures, however,have never been more extreme than they are today. Global change, understood as the wide range of global forces resulting from human activity, is affecting the entire Mediterranean basin (Doblas-Miranda et al., 2017). The threats caused by global change pose particular risks to the principal characteristics of Mediterranean forests and forested habitats described in previous chapters: 1. Mediterranean forests and shrublands are highly sensitive to global atmospheric changes due to their proximity to arid regions; 2. a long history of land-use change may result in more frequent and intense fires, water scarcity and land degradation and; 3. a singular biota is linked to a higher vulnerability to global change-induced extinction. Moreover, the wide range of socioeconomic conditions and government policies that characterize the Mediterranean basin affect the intensity and dynamics of these threats.This chapter outlines the different threats to Mediterranean forest landscapes, structured according to indirect and direct causes of degradation. The anthropogenic origin of current global changes directly affecting Mediterranean forests is considered the underlying cause of degradation. Although in many cases these human forces have a global impact (such as greenhouse gas emissions caused by climate change), this chapter will consider their effect on the Mediterranean region in particular. This chapter will also consider the consequences of direct and indirect threats and the combination of both.</t>
  </si>
  <si>
    <t>FAO; Plan BLEU</t>
  </si>
  <si>
    <t>Dynamic simulation of carbon stocks in tropical lowland savanna in East Nusa Tenggara, Indonesia</t>
  </si>
  <si>
    <t>AA Almulqu, J Boonyanuphap</t>
  </si>
  <si>
    <t>Tropical forest can stabilize CO2 concentration in atmosphere by absorbing CO2 through photosynthesis process and store it in forest biomass. Carbon stock information in forest biomass is required to facilitate carbon sink programme. This study aims to calculate carbon pools and carbon sequestration, and to simulate the dynamics of carbon stocks in the tropical lowland savanna by using the Carbon Accounting Simulation Software (CASS) programme. The study was located at Taman Wisata Alam Camplong (Camplong Nature Recreation Park), Camplong village, Kupang Regency, East Nusa Tenggara Province, Indonesia. Plots size of 20 m x 100 m were established in six study sites. The scenario for this research was divided into 3 scenarios i.e. Scenario 1 (Natural and traditional forest management) was applied for virgin dry forest and traditional agroforestry sites, Scenario 2 (Timber-based plantation forest management), and Scenario 3 (Non timber-based plantation forest management). The results show that the carbon concentration of Traditional agroforestry system (or Mamar forest) were up to 52% higher than virgin dry forest. Carbon stock of living vegetation and soil were increased with a decreasing of harvesting rotation and reached the highest level in Mamar forest (273.558 gC/m2/year and 344.042 gC/m2/year). Timber-based plantations with mixed species had the next higher value of carbon stock, and the non-timber-based plantation forest was the third. In the study sites, managing the dry forest for timber is compatible with maximizing carbon storage if appropriate harvesting practices are used.</t>
  </si>
  <si>
    <t>200 years</t>
  </si>
  <si>
    <t>Taman Wisata Alam Camplong (Camplong Nature Recreation Park), Camplong village, Kupang Regency, East Nusa Tenggara Province, Indonesia</t>
  </si>
  <si>
    <t>Carbon Accounting Simulation Software CASS</t>
  </si>
  <si>
    <t>Ecological restrictions in forest biomass extraction for a sustainable renewable energy production</t>
  </si>
  <si>
    <t>EN Manolis, TD Zagas, GK Karetsos, CA Poravou</t>
  </si>
  <si>
    <t>Renewable Energy Sources investments are scaling up across the Mediterranean region. The small scale utilization of the forest biomass for bioenergy purposes could boost the socio-economic benefits in a decentralized level, tackle the energy poverty and reduce the forest fire risk. This research contributes to a more sustainable use of the forest biomass for bioenergy purposes. From plant tissues analysis was proven that both macronutrients and micronutrients are being allocated differently between the aboveground biomass parts. This knowledge of content differentiation and distribution of nutrients in aboveground biomass contributed to the creation of hierarchy content of significance and protection of those parts. The foliage is the main carrier of the macronutrients. The bark of the stem and the foliage are the main carriers of the micronutrients. Thus, foliage extraction should be strictly prevented. In addition, the stem should be extracted without the bark. The leaves and the stem bark are vital ecosystem's residues. Further analyses reveal remarkable knowledge for the integration of suitable silvicultural treatments for ecological managing of coppice forests, for the sustainability criteria of forest energy harvesting and the ecosystems' nutrient balance. Accordingly, practical implications are presented. The ecological restrictions of the present research can shape an ecological and modern legislation framework as regards the forest biomass extraction for energy purposes in Greece and enhance in parallel the forest management policy in the Mediterranean region. Finally, future challenges are presented.</t>
  </si>
  <si>
    <t xml:space="preserve">Economic analysis of natural forest disturbances: A century of research </t>
  </si>
  <si>
    <t>Natural disturbances have always affected forest ecosystems, altering or disrupting the flows of goods and services provided by forests. In response, people have had to adapt their economic activities and decisions to take such hazards into account and to limit their consequences. In this paper, we conduct a survey on how economic analysis deals with such an issue, considering the different natural hazards affecting forests. Our database (described in and publicly available from Data in Brief website Montagné-Huck and Brunette (2018)) includes 340 papers collected from 1916 to 2014. This literature review allows synthesizing the existing knowledge, characterizing forest disturbances and identifying gaps in the literature.</t>
  </si>
  <si>
    <t>Economic and climate change mitigation tradeoffs between forest management strategies aimed at reducing wildfire risk in the Lake Tahoe Basin, California, USA</t>
  </si>
  <si>
    <t xml:space="preserve">MD Potts, S Evans, T Holland, J Long, B Garrett </t>
  </si>
  <si>
    <t>In recent years, California's mixed conifer forests have seen an increasing frequency and severity of wildfires. These wildfires increase forest carbon emissions and negatively impact local economics through property loss and health impacts. To develop management interventions, using the Lake Tahoe Basin as a case study and the Landis forest simulation model, we explored the impact of a range of forest management scenarios aimed at reducing wildfire risk and increasing forest resilience. We quantified the impact of scenarios that differed in both the amount and type of active management (prescribed fire vs. mechanical thinning) on fire suppression costs, net management costs, carbon sequestration potential, public health, and property fire risk. Findings suggest that active management (especially prescribed fire) reduces fire suppression costs and reduces by more than half the number of homes at risk from medium and high intensity fires. However, though active management reduces the risk of large fires, the reduction of negative public health impacts is uncertain due to the strong role prevailing health conditions play in determining health impacts during a specific fire. In addition, partially due to assumptions in the Landis model, total carbon sequestration is highest under a suppression-only management scenario. We place the findings in the evolving context of California forestry policy.</t>
  </si>
  <si>
    <t>Economic and ecological trade-off analysis of forest ecosystems: options for boreal forests</t>
  </si>
  <si>
    <t>S Chen, C Shahi, HYH Chen</t>
  </si>
  <si>
    <t>Intensive forest management practices for production forestry can potentially impact the sustainability of ecological functions and associated forest ecosystem services. Understanding the trade-offs between economic gains and ecological losses is critical for the sustainable management of forest resources. However, economic and ecological trade-offs are typically uncertain, vary at temporal and spatial scales, and are difficult to measure. Moreover, the methods used to quantify economic and ecological trade-offs might have conflicting priorities. We reviewed the most current published literature related to trade-off analysis between economic gains and sustainability of forest ecosystem functions and associated services, and we found that most economic and ecological trade-offs studies were conducted in tropical and temperate forests, with few having their focus on boreal forests. Analytical methods of these published studies included monetary valuation, biophysical models, optimization programming, production possibility frontier, and multi-objective optimization. This review has identified the knowledge gaps in the understanding and measurement of the economic and ecological trade-offs for the sustainable management of boreal forests. While it remains uncertain how economic activities might best maintain and support multiple ecological functions and associated services in the boreal forests, which are susceptible to climate change and disturbances, we propose the use of optimization methods employing multiple objectives. For any tool to provide sustainable and optimal forest management solutions, we propose that appropriate and robust data must be collected and analyzed.</t>
  </si>
  <si>
    <t xml:space="preserve">Environmental Reviews </t>
  </si>
  <si>
    <t>Economic and Spatial Impacts of a Wildlife Habitat Policy on Forest Management</t>
  </si>
  <si>
    <t>KN Bothwell</t>
  </si>
  <si>
    <t>Regulations protecting habitat of forest-dwelling species often impact forest management practices. Those impacts may be mutually beneficial to both wildlife and forestry or they may lead to unanticipated negative outcomes, such as an associated economic cost compared to management free from habitat regulations. One example of a regulation that impacts forest management is the zoning of winter habitat of white-tailed deer (Odocoileus virginianus) in Maine, where deer abundance has been consistently below socially desired levels in most areas of the State since the 1970s due in part to the heavy toll of severe winter weather. To mitigate winter-related mortality, the Maine Department of Inland Fisheries and Wildlife (MDIFW) sought to establish protected zones for winter deer habitat (or deeryards) in areas of dense softwood forest cover and traditional deer use. MDIFW also developed an approval process to ensure timber harvests maintained zoned habitat. While there are benefits to supporting the deer population, there are also potential drawbacks to managing for winter habitat on land used primarily for timber production. This thesis assessed both the stand-level economic and landscape-level habitat implications of this wildlife policy. The first research component evaluated the economic implications of Maine’s winter deer habitat zoning policy by quantifying the cost to landowners of managing deeryards on their land. Using the Forest Vegetation Simulator, I modeled six silvicultural management scenarios and calculated the financial outcomes by wood product stumpage price. Results were dependent on site and the influence of landowner objectives on past forest management and ranged from lower harvest revenues inside deeryards because of less stand tending to higher revenues inside deeryards because of commercially favorable species composition. Adaptive implementation of novel silvicultural regimes holds opportunities for positive habitat-level outcomes with commercially viable timber management. Clearer habitat management guidelines based on standard forest inventory metrics may facilitate the harvest approval process and help foresters realize the potential of silvicultural management within deeryards. In the face of persistently low deer numbers in northern Maine, MDIFW is reevaluating its guidelines regarding maintenance of habitat features within zoned deeryards and the biological basis of zone delineation. I used maps of tree species abundance and harvest history to evaluate and compare forest characteristics within existing zoned deeryards to areas that would be delineated based on a proposed new zoning method. This analysis of northern Maine led to identification of areas that currently exhibit the desirable characteristics of white-tailed deer winter habitat and a quantitative evaluation of that habitat’s distribution. The original zoned deeryards effectively protected patches of softwood-dominated forest from intensive timber harvests. Many patches of potential wintering habitat persist across northern Maine and tend to be aggregated on the landscape. These findings provide new information to aid in revision and improvement of winter deer habitat regulations and guidelines and to mitigate their unintended side effects.</t>
  </si>
  <si>
    <t>Economic Feasibility of Managing Loblolly Pine Forests for Water Production under Climate Change in the Southeastern United States</t>
  </si>
  <si>
    <t>A Susaeta, DC Adams, C Gonzalez-Benecke, JR Soto</t>
  </si>
  <si>
    <t>In this study, we assessed the impacts of climate change, forest management, and different forest productivity conditions on the water yield and profitability of loblolly pine stands in the southeastern United States. Using the 3-PG (Physiological Processes Predicting Growth) model, we determined different climatic projections and then employed a stand level economic model that incorporates, for example, prices for timber and increased water yield. We found that, under changing climatic conditions, water yield increases with thinnings and low levels of tree planting density. On average, under moderate climatic conditions, water yield increases by 584 kL·ha−1 and 97 kL·ha−1 for low and high productivity conditions, respectively. Under extreme climatic conditions, water yield increases by 100 kL·ha−1 for low productivity conditions. Land expectation values increase by 96% ($6653.7 ha−1) and 95% ($6424.1 ha−1) for each climatic scenario compared to those obtained for unthinned loblolly pine plantations managed only for timber production and under current climatic conditions. The contributions of payments for increased water yield to the land values were 38% ($2530.1 ha−1) and 30% ($1894.8 ha−1). Results suggest that payments for water yield may be a “win-win” strategy to sustainably improve water supply and the economic conditions of forest ownership in the region.</t>
  </si>
  <si>
    <t>Economic sustainability of payments for water yield in slash pine plantations in Florida</t>
  </si>
  <si>
    <t>A Susaeta, JR Soto, DC Adams, DL Allen</t>
  </si>
  <si>
    <t>Forests play an important role with respect to water resources, and can be managed to increase surface- and groundwater recharge. With the creation of a forest water yield payment system, privately-owned forests, which comprise the majority of forest area in the Southeastern US, could become an important potential source of additional water supply. The economic tradeoffs between timber revenues and water yield are not well understood. To address this, we use the example case of slash pine production in Florida, and employ a forest stand-level optimal rotation model that incorporates forest management, and assessed a range of feasible water yield prices on forest profitability. Our analysis was limited to a range of water yield prices ($0.03, $0.07, and $0.30 kL−1) that would make water yield from slash pine economically competitive with water supply alternatives (e.g., reservoir construction). Even at relatively low water prices, we found that managing slash pine forests for both timber and water yield was preferred to managing just for timber when assuming an initial tree density less than 2200 trees·ha−1. However, with higher levels of initial tree planting density and low water prices, managing slash pine for timber production alone was more profitable unless stands are heavily-thinned, suggesting that even mid-rotation stands could be included in a forest water yield payments program. Compared to low-tree planting density and lightly thinned slash pine forests, an intensive approach of planting a lot of trees and then heavily thinning them generated 8% to 33% higher profits, and 11% more ($192 ha−1) on average. We conclude that payments for water yield are economically feasible for slash pine stands in Florida, and would benefit forest landowners, particularly with higher prices for water yield.</t>
  </si>
  <si>
    <t>Water</t>
  </si>
  <si>
    <t>Economic viability of longleaf pine management in the Southeastern United States</t>
  </si>
  <si>
    <t>A Susaeta, P Gong</t>
  </si>
  <si>
    <t>The lack of economic information for management of longleaf pine, a forest type that once dominated the landscape in the southeastern United States, can be a major barrier to landowners to planting this species. This study compares the economic performance of even-aged longleaf pine with loblolly pine. We assume that a longleaf pine stand produces timber, water yield, wildlife habitats and pinestraw raking, while a loblolly pine stand is managed exclusively for timber production. For both species, future timber prices are uncertain and harvest decisions will be made following an optimal adaptive harvest strategy. Our findings show that investing in longleaf pine plantations is not generally an economically attractive option compared to loblolly pine for landowners. On average, the land expectation value for loblolly pine is $4610 ha−1 higher than the land expectation value of longleaf pine. Stronger markets for water yield ($0.04–$0.073 k-liter−1) can favor the competitiveness of longleaf over loblolly pine. In the absence of increased payments for water production, landowners require financial incentives between $235–$642 ha−1 over 15 years, to switch from planting loblolly to longleaf pine. When water payments are included ($0.03–$0.0 k-liter−1), incentives between $173–320 ha−1 are required to plant longleaf instead of loblolly pine.</t>
  </si>
  <si>
    <t>Ecosystem mapping for the implementation of the European Biodiversity Strategy at the national level: The case of Italy</t>
  </si>
  <si>
    <t>C Blasi, G Capotorti, MMA Ortí, I Anzellotti…</t>
  </si>
  <si>
    <t>Several international initiatives, including the European Biodiversity Strategy to 2020, promote the identification and mapping of ecosystems as basic tools for the conservation of biodiversity and related services. On coarse scales, the spatial representation of ecosystems is usually based on broad land cover categories that largely overlook important ecological and biogeographic features of the biotic communities they are meant to exemplify. This paper presents a nationwide ecosystem mapping approach that promotes a degree of thematic detail, which is more suited than that found in the continental maps to meeting biodiversity conservation targets in Italy. The approach is based on the rationale that current and potential vegetation cover are valuable proxies for outlining ecosystems. The resulting Ecosystem Map of Italy includes 43 types of forest ecosystems instead of the 5 woodland, forest and other wooded land types recognized at the European level. We outline the expected advantages of this enhanced thematic detail for a number of conservation purposes and highlight how the resulting maps may help to meet biodiversity conservation targets at the national level. In particular, we refer to the assessment of conservation status, the definition of restoration priorities, the planning of green infrastructure and the identification of collapse risks for the ecosystems identified. Comprehensively, the definition, characterization and assessment of ecosystem types represent the carrying structure of the recently launched national system of natural capital accounting.</t>
  </si>
  <si>
    <t>Environmental Science &amp; Policy</t>
  </si>
  <si>
    <t xml:space="preserve">Ecosystem service benefits generated by improved water quality from conservation practices </t>
  </si>
  <si>
    <t>L Wainger, J Loomis, R Johnston, L Hansen, D Carlisle…</t>
  </si>
  <si>
    <t>This report presents results of an interdisciplinary team who evaluated the state of the science for valuing ecosystem services derived from implementing conservation practices on agricultural and forest lands. A case study of conservation practices on farms within the Western Lake Erie Basin was used to illustrate methods for estimating monetary values and non-monetary benefit indicators for five ecosystem service benefits generated by improved water quality: 1) enhanced property values; 2) improved sport fishing; 3) improved aquatic community condition (non-use value); 4) improvements to drinking water supply and other uses of reservoirs (reduced sedimentation); and 5) avoided operation and maintenance costs in commercial navigation (reduced sedimentation). The team found that these benefits were all monetizable using benefit transfer approaches and available data and models. However, many values were likely to have low precision due to assumptions needed to overcome data gaps. Data gaps limited the ability to connect changes in nutrient loads to changes in some of the in-situ water bodies conditions needed for valuation. Further, only one primary valuation study was available for transfer for two of the ecosystem service benefits. In contrast, the recreational fishing benefits were estimated using a benefit transfer function developed from national data, thereby exemplifying approaches that could increase precision of value estimates. The case study revealed that valuation with benefit transfer methods is only possible when ecological modeling outputs align with variables used in valuation and that additional primary valuation work would improve the ability to adjust values to local conditions.</t>
  </si>
  <si>
    <t>Ecosystem service relationships: formation and recommended approaches from a systematic review</t>
  </si>
  <si>
    <t>S Wu, S Li</t>
  </si>
  <si>
    <t>Ecosystem services interact and can form neural, synergic, and trade-off relationships with each other. Current studies of ecosystem service relationships have focused more on quantification without analyzing the driver of these interactions. Here, we proposed a qualitative method based on the number of shared optimal ecosystem attributes among services to study the possible driver of ecosystem service relationships and applied it to five ecosystem services (erosion control, water yield, air quality regulation, cooling effect, and carbon sequestration) as examples. The optimal approach of three categories of ecosystem attributes, namely spatial configuration, shape and size, and structure, for these five ecosystem services was summarized by systematically reviewing 116 related studies. Results suggested that synergic relationships were more likely to occur among erosion control, air quality regulation, and cooling effect since they had high numbers of shared optimal ecosystem attributes. A high possibility of trade-off relationships was found between carbon sequestration, cooling effect, and air quality regulation due to the relatively high number of contrary optimal ecosystem attributes they shared. Validation from previous studies supported these findings. The optimal attributes from this method might also provide general guidance for designing landscapes that aim to provide additional, diverse ecosystem services.</t>
  </si>
  <si>
    <t>Ecosystem service trade-offs for adaptive forest management</t>
  </si>
  <si>
    <t>F Schwaiger, W Poschenrieder, P Biber, H Pretzsch</t>
  </si>
  <si>
    <t>Quantifying ecosystem services as dependent on forest management and analyzing tradeoffs between them can help to make decisions on management more effective, efficient, sustainable, and stable. We use a forest management model (SILVA) to predict changes in ecosystem service provisions. Three stakeholder specific forest management scenarios (multifunctional, wood production, set-aside) for each of two different case study areas in Germany (a more and a less productive one) were simulated. We want to therewith answer how ecosystem service and biodiversity indicators (groundwater recharge, carbon sequestration, wood production, structural diversity of forest stands) depend on forest management and site. Forest management had significant influence on ecosystem service provisions in both case study areas. However, the results strongly depend on the site and on the initial situation in each location. In both case study areas, the production oriented forest management pays for productivity with structural diversity. In contrast, multifunctional oriented forest management pays for groundwater recharge with productivity losses. In the set-aside scenario, current carbon sequestration is high due to increasing forest carbon stocks, however sustainable carbon sequestration is low due to the lack of emission savings.</t>
  </si>
  <si>
    <t>Two case study areas in Germany</t>
  </si>
  <si>
    <t xml:space="preserve">SILVA model </t>
  </si>
  <si>
    <t>Ecosystem services of boreal forests–Carbon budget mapping at high resolution</t>
  </si>
  <si>
    <t>A Akujärvi, A Lehtonen, J Liski</t>
  </si>
  <si>
    <t>The carbon (C) cycle of forests produces ecosystem services (ES) such as climate regulation and timber production. Mapping these ES using simple land cover -based proxies might add remarkable inaccuracy to the estimates. A framework to map the current status of the C budget of boreal forested landscapes was developed. The C stocks of biomass and soil and the annual change in these stocks were quantified in a 20 × 20 m resolution at the regional level on mineral soils in southern Finland. The fine-scale variation of the estimates was analyzed geo-statistically. The reliability of the estimates was evaluated by comparing them to measurements from the national multi-source forest inventory. The C stocks of forests increased slightly from the south coast to inland whereas the changes in these stocks were more uniform. The spatial patches of C stocks were larger than those of C stock changes. The patch size of the C stocks reflected the spatial variation in the environmental conditions, and that of the C stock changes the typical area of forest management compartments. The simulated estimates agreed well with the measurements indicating a good mapping framework performance. The mapping framework is the basis for evaluating the effects of forest management alternatives on C budget at high resolution across large spatial scales. It will be coupled with the assessment of other ES and biodiversity to study their relationships. The framework integrated a wide suite of simulation models and extensive inventory data. It provided reliable estimates of the human influence on C cycle in forested landscapes.</t>
  </si>
  <si>
    <t xml:space="preserve">Southern Finland </t>
  </si>
  <si>
    <t>MOTTI, YASSO07</t>
  </si>
  <si>
    <t>Effects of bioenergy production on environmental sustainability: a preliminary study based on expert opinions in Italy and Turkey</t>
  </si>
  <si>
    <t>T Deniz, A Paletto</t>
  </si>
  <si>
    <t>In future decades, initiatives on biomass-based energy development in Europe should reduce fossil fuel dependence and help to combat climate change as required by the conference of the parties 21. In this context, forest biomass can play a key role within the bioenergy sector due to its high growth potential. The use of forest biomass for energy has positive and negative effects on other ecosystem services, on stand characteristics, and on forest management practices. The aim of this study is to analyse the effects of forest bioenergy production on six ecosystem services (biodiversity, recreation, landscape aesthetics, carbon sequestration, soil erosion protection, water quality). These effects have been assessed by 80 experts in two countries (Italy and Turkey), considering two different forest management practices (clear-cutting of coppices and woody residue removal after felling in high forests). The results show that coppice clear-cutting has negative effects on almost all ecosystem services according to the experts’ opinions. The highest negative effects are on landscape aesthetics and soil protection. The effects of woody residue removal on biodiversity, carbon sequestration, soil erosion protection, and water quality are considered negative by the experts, while the effects on recreation activities and landscape aesthetics are considered positive. The highest negative effects of this forest management scenario are on soil protection and biodiversity. The experts’ opinions about the effects of forest management practices on ecosystem services can provide information to understand the environmental sustainability of bioenergy development in future years.</t>
  </si>
  <si>
    <t>Journal of Forestry Research</t>
  </si>
  <si>
    <t>Effects of climate change and management on net climate impacts of production and utilization of energy biomass in Norway spruce with stable age‐class distribution</t>
  </si>
  <si>
    <t>P Torssonen, A Kilpeläinen, H Strandman, S Kellomäki, K Jylhä, A Asikainen, H Peltola</t>
  </si>
  <si>
    <t>We studied the effects of climate change and forest management scenarios on net climate impacts (radiative forcing) of production and utilization of energy biomass, in a Norway spruce forest area over an 80‐year simulation period in Finnish boreal conditions. A stable age‐class distribution was used in model‐based analyses to identify purely the management effects under the current and changing climate (SRES B1 and A2 scenarios). The radiative forcing was calculated based on an integrated use of forest ecosystem model simulations and a life cycle assessment (LCA ) tool. In this work, forest‐based energy was used to substitute coal, and current forest management (baseline management) was used as a reference management. In alternative management scenarios, the stocking was maintained 20% higher in thinning compared to the baseline management, and nitrogen fertilization was applied. Intensity of energy biomass harvest (e.g. logging residues, coarse roots and stumps) was varied in the final felling of the stands at the age of 80 years. Also, the economic profitability (NPV , 3% interest rate) of integrated production of timber and energy biomass was calculated for each management scenario. Our results showed that compared to the baseline management, climate benefits could be increased by maintaining higher stocking in thinning over rotation, using nitrogen fertilization and harvesting logging residues, stumps and coarse roots in the final felling. Under the gradually changing climate (in both SRES B1 and A2), the climate benefits were lower compared to the current climate. Trade‐offs between NPV and net climate impacts also existed.</t>
  </si>
  <si>
    <t>80 years</t>
  </si>
  <si>
    <t>Global Change Biology BIOENERGY</t>
  </si>
  <si>
    <t>Effects of CMIP5 projections on volume growth, carbon stock and timber yield in managed Scots pine, Norway spruce and silver birch stands under southern an northern boreal conditions</t>
  </si>
  <si>
    <t>L ALRahahleh, A Kilpeläinen, VP Ikonen, H Strandman, A Venäläinen, H Peltola</t>
  </si>
  <si>
    <t>We investigated how recent-generation (CMIP5) global climate model projections affect the volume growth, carbon stock, timber yield and its profitability in managed Scots pine, Norway spruce and Silver birch stands on medium fertile upland sites under southern and northern boreal conditions in Finland. Forest ecosystem model simulations were conducted for the current climate and changing climate, under two representative concentration pathways (RCP4.5 and RCP8.5), using 10 individual global climate model (GCM) projections. In addition to the baseline thinning, we maintained either 20% higher or lower stocking in thinning over a 90-year period. In the south, the severe climate projections, such as HadGEM2-ES RCP8.5 and GFDL-CM3 RCP8.5, as opposed to MPI-ESM-MR RCP4.5, considerably decreased the volume growth, carbon stock and timber yield, as well as its profitability, in Norway spruce stands, but also partially in Scots pine stands, compared to the current climate. Silver birch gained the most from the climate change in the south and Scots pine in the north. The impacts of the thinning regime varied, depending on tree species, site and climate applied. Depending on the severity of the climate change, even opposing adaptive management measures may be needed in different boreal regions.</t>
  </si>
  <si>
    <t>2x10?</t>
  </si>
  <si>
    <t>90 years</t>
  </si>
  <si>
    <t>Finland; Scots pine, Norway spruce and Silver birch</t>
  </si>
  <si>
    <t>Effects of forest conservation and management on volume growth, harvested amount of timber, carbon stock, and amount of deadwood in Finnish boreal forests under changing climate</t>
  </si>
  <si>
    <t>L Alrahahleh, VP Ikonen, A Kilpeläinen, P Torssonen, H Strandman, A Asikainen, J Kaurola, A Venäläinen, H Peltola</t>
  </si>
  <si>
    <t>We employed a forest ecosystem model (SIMA) to study how the changes in forest conservation area and management affect the volume growth, harvested amount of timber, carbon stock, and amount of deadwood in Finnish boreal upland forests under current and changing climates (RCP4.5 and RCP8.5) over 2010–2099. Simulations were carried out on National Forest Inventory plots using three different forest conservation scenarios (baseline and 10% and 20% increases of conservation area) and three thinning regimes (baseline and maintenance of ±20% stocking in thinning compared with recommendations). An increase of forest conservation area increased the volume growth, carbon stock, and quantity of deadwood in forests, as did the maintenance of 20% higher stocking in thinning. Maintenance of 20% lower stocking in thinning increased, in general, the amount of harvested timber, but it could not compensate for the decrease of harvested timber due to increase of conservation area. Climate warming greatly increased all of the studied variables in northern Finland but decreased them in southern Finland, the most under the strongest climate warming scenario, RCP8.5. Climate warming also increased the quantity of deadwood throughout Finland. To conclude, we found clear trade-offs for production of different ecosystem services.</t>
  </si>
  <si>
    <t>2010-2099</t>
  </si>
  <si>
    <t>Boreal upland forests in Finland</t>
  </si>
  <si>
    <t>Canadian Journal of Forest Research</t>
  </si>
  <si>
    <t>Effects of initial age structure of managed Norway spruce forest area on net climate impact of using forest biomass for energy</t>
  </si>
  <si>
    <t>A Kilpeläinen, H Strandman, T Grönholm, VP Ikonen, P Torssonen, S Kellomäki, H Peltola</t>
  </si>
  <si>
    <t>We investigated how the initial age structure of a managed, middle boreal (62°N), Norway spruce-dominated (Picea abies L. Karst.) forest area affects the net climate impact of using forest biomass for energy. The model-based analysis used a gap-type forest ecosystem model linked to a life cycle assessment (LCA) tool. The net climate impact of energy biomass refers to the difference in annual net CO2 exchange between the biosystem using forest biomass (logging residues from final felling) and the fossil (reference) system using coal. In the simulations over the 80-year period, the alternative initial age structures of the forest areas were (i) skewed to the right (dominated by young stands), (ii) normally distributed (dominated by middle-aged stands), (iii) skewed to the left (dominated by mature stands), and (iv) evenly distributed (same share of different age classes). The effects of management on net climate impacts were studied using current recommendations as a baseline with a fixed rotation period of 80 years. In alternative management scenarios, the volume of the growing stock was maintained 20% higher over the rotation compared to the baseline, and/or nitrogen fertilization was used to enhance carbon sequestration. According to the results, the initial age structure of the forest area affected largely the net climate impact of using energy biomass over time. An initially right-skewed age structure produced the highest climate benefits over the 80-year simulation period, in contrast to the left-skewed age structure. Furthermore, management that enhanced carbon sequestration increased the potential of energy biomass to replace coal, reducing CO2 emissions and enhancing climate change mitigation.</t>
  </si>
  <si>
    <t>4?</t>
  </si>
  <si>
    <t>Spruce forest in Norway</t>
  </si>
  <si>
    <t>Energy</t>
  </si>
  <si>
    <t>BioEnergy Research</t>
  </si>
  <si>
    <t>Effects of stand variables on stemflow and surface runoff in pine-oak forests in northern Mexico</t>
  </si>
  <si>
    <t>F Cruz-Garcia, JC Monárrez González, A Tecle…</t>
  </si>
  <si>
    <t>The flow of water in temperate forests depends on the amount of precipitation, type of soil, topographic features, and forest cover, among other factors. Unlike the first three, forest cover can be modified by silvicultural treatments, the effects of which manifest in the quality and quantity of water, as well as in the transport of sediments and soil nutrients. The objective of this study was to analyze the effect of some stand variables on surface runoff and stemflow in pine-oak forests of northern Mexico. The stand variables included tree diameter at breast height, basal area, canopy cover, and volume. They were collected in eight 0.1-ha circular plots, measured in 2016 and re-measured in 2018. Nonlinear quantile regression was used to determine the best-fit relationships between the variables. Results indicated that surface runoff was most closely and inversely related to basal area. Stemflow was related to diameter at breast height, while showing no statistical significance. A stemflow funneling ratio did show an inverse, statistically-significant relationship with diameter at breast height. These results can help determine best forest management regimes compatible with the quantity and quality of water fluxes in this type of ecosystem.</t>
  </si>
  <si>
    <t>PLOS one</t>
  </si>
  <si>
    <t>Effects of using certain tree species in forest regeneration on volume growth, timber yield, and carbon stock of boreal forests in Finland under different CMIP5 projections</t>
  </si>
  <si>
    <t>L ALRahahleh, A Kilpeläinen, VP Ikonen, H Strandman, A Asikainen, A Venäläinen, J Kaurola, J Kangas, H Peltola</t>
  </si>
  <si>
    <t>We studied how the use of certain tree species in forest regeneration affected the volume growth, timber yield, and carbon stock of boreal forests in Finland under the current climate (1981–2010) and recent-generation global climate model (GCM) predictions (i.e., multi-model means and individual GCMs of CMIP5), using the representative concentration pathways RCP4.5 and RCP8.5 over the period 2010–2099. Forest ecosystem model simulations were conducted on upland national forest inventory plots throughout Finland. In a baseline management regime, forest regeneration was performed by planting the same tree species that was dominant before the final cut. In alternative management regimes, either Scots pine, Norway spruce, or silver birch were planted on medium-fertility sites. Other management actions over rotation were done as in a baseline management. Compared to baseline management, an increased planting of birch resulted in relative sense highest increase in the volume growth, timber yield, and carbon stock in forests in the south, especially under severe climate projections (e.g., multi-model mean RCP8.5, and GCMs such as HadGEM2-ES RCP8.5 and GFDL-CM3 RCP8.5). This situation was opposite for Norway spruce. In the north, the volume growth, timber yield, and carbon stock of forests increased the most under severe climate projections (e.g., multi-model mean RCP8.5 and CNRM-CM5 RCP8.5), regardless of tree species preference. The magnitude of the climate change impacts depended largely on the geographical region and the severity of the climate projection. Increasing the cultivation of birch and Scots pine, as opposed to Norway spruce, could be recommended for the south. In the north, all three species could be cultivated, regardless of the severity of climate change.</t>
  </si>
  <si>
    <t>3x13x3</t>
  </si>
  <si>
    <t>Efficiency and sustainability indicators for papermaking from virgin pulp—An emergy-based case study</t>
  </si>
  <si>
    <t xml:space="preserve">F Corcelli, M Ripa, S Ulgiati </t>
  </si>
  <si>
    <t>The pulp and paper sector is the fourth-largest industrial sector worldwide in terms of energy use, accounting for approximately 6% of the total industrial energy consumption and contributing to 2% of direct carbon dioxide (CO2) emissions produced by industries. The definition of the environmental profile of this industrial sector is crucial, due to the high market demand of paper and the increasing concern for the environmental costs of the whole papermaking process. A sustainability perspective should rely on a wider and holistic viewpoint, properly including all direct and indirect interactions with the environment. To this purpose, the Emergy (spelled with “m”) Accounting method (EMA) is very appropriate for the evaluation of the efficiency, effectiveness and sustainability of the papermaking process under different perspectives (resource quality, fossil energy and material consumption, environmental and human-driven support). Several studies concerning environmental impacts, eco-efficiency, and cleaner technologies in the pulp and paper sector have already been carried out, but none of them addressed resource quality and resource generation costs from a supply-side point of view. This study aims to fill this gap in the literature by highlighting the direct and indirect contribution in terms of natural capital and ecosystem services to the pulp and paper production process. By means of EMA performance indices, this paper aims to assess the environmental sustainability associated to the production of pulp and paper, so as to identify those process steps that entail the highest environmental costs and require improvements. Three forest management scenarios − based on Spruce/Pine, Eucalyptus and Poplar production for raw material supply − were evaluated to assess the sustainability and the efficiency of each species. Moreover, the marginal costs of achieving higher energy and material efficiency are investigated, with a special focus placed on the identification of the effects of energy input flows on additional demand for environmental services. The research results show that the largest supply-side environmental costs are generated by the industrial processing activities, due to high energy, water and chemicals consumption. Only a minor role is played by forestry activities that supply the raw feedstock, although forestry management practices certainly affect both the final productivity and the energy balance, through the amount and use efficiency of the farm inputs. Additionally, among the three forest systems under study, Spruce/Pine forest management displays the most sustainable option for paper production because, basing on the emergy indices, it presents the best sustainable contribution to both the economy and the environment of the investigated region. In conclusion, the application of EMA approach allowed a more comprehensive assessment of forestry and industrial operations, contributing to assist decision makers in implementing the best environmental management of papermaking process.</t>
  </si>
  <si>
    <t>Resources, Conservation and Recycling</t>
  </si>
  <si>
    <t>Embedding spatiotemporal changes in carbon storage into urban agglomeration ecosystem management—A case study of the Yangtze River Delta, China</t>
  </si>
  <si>
    <t>J Gao, L Wang</t>
  </si>
  <si>
    <t>Changes in land use/land cover caused by urban expansion have changed the soil respiration conditions and surface vegetation, which, in turn, affect carbon storage in an ecosystem. Carbon storage is often used as an indicator of the state of ecosystem services in the environment, which provide fundamental support to the human population. Therefore, we predicted the impacts of different development models on future carbon storage in the Yangtze River Delta (YRD) region by analyzing the spatiotemporal evolution patterns and driving factors of carbon storage from 1990 to 2015. Taking the YRD urban agglomeration as a case study, the Integrated Valuation of Ecosystem Services and Trade-offs and future land use simulation models were used to simulate and predict carbon storage in 2050 under four development scenarios based on the patterns in 2015. The results showed that the YRD urban agglomeration experienced carbon storage losses of 1210.54 Tg during 1990–2015, which were driven by socioeconomic factors rather than natural causes. The region is expected to continue experiencing losses of 783, 638, 697, and 621 Tg from 2015 to 2050 under the baseline, slow, fast, and harmonious development scenarios, respectively. Our study presents the past spatiotemporal evolution of carbon stocks and the impact of different urbanization development models on ecosystem carbon storage, and can provide a reference for decision-making and stakeholders to determine regional development models and improve urban agglomeration management strategies.</t>
  </si>
  <si>
    <t>Emission Omissions: Carbon accounting gaps in the built environment</t>
  </si>
  <si>
    <t>S Stiebert, D Echeverría, P Gass, L Kitson</t>
  </si>
  <si>
    <t>There is a rising interest in Canada about how the choice of building materials may affect future greenhouse gas (GHG) emissions, and whether a preference for a specific building material or combination of materials can help Canada reduce the GHG emissions of the built environment and achieve targeted emission reductions. Evidence for optimizing the choice of building materials has largely been drawn from life-cycle assessment (LCA) studies that consider the GHG (and other) impacts of products at each phase of their “cradle-to-grave” lifespan (i.e., production, use and end of life). While LCA is the best-available tool for evaluating the GHG performance of alternative building products and designs, policy-makers and building designers should be aware that it also has significant limitations, challenges and uncertainties. The aim of this research is to identify: a) Limitations, challenges and uncertainties in existing LCAs and quantify their significance to the current understanding of the relative GHG performance of buildings made alternatively of concrete, steel or wood structural elements. b) Best practices that could improve the reliability and usefulness of LCA to support effective policies to decarbonize the built environment. c) Longer-term opportunities to reduce life-cycle emissions in the built environment by supporting decarbonization efforts in the concrete, steel and forestry sectors.</t>
  </si>
  <si>
    <t>?IISD Report</t>
  </si>
  <si>
    <t>Energy efficiency and environmental assessment of papermaking from chemical pulp-A Finland case study</t>
  </si>
  <si>
    <t xml:space="preserve">F Corcelli, G Fiorentino, J Vehmas, S Ulgiati </t>
  </si>
  <si>
    <t>Pulp and paper manufacturing sector constitutes one of the largest industry segments in the world in terms of water and energy usage as well as of significant use and release of chemicals and combustion products. Since its chief feedstock –wood fiber– is renewable, this industry can play an important role in sustainable development, becoming an example of how a resource can be managed to provide a sustained supply to meet society's current and future needs. This calls for a thorough assessment of environmental costs and impacts associated to pulp and paper operations, including both direct and indirect inputs supporting the whole papermaking process as well as the main outputs, co-products and by-products. By means of Life Cycle Assessment (LCA) methodology, this paper aims at assessing the environmental sustainability of the pulp and paper production so as to identify those phases across the whole supply chain that entail the highest environmental loads, thus requiring improvements. To determine the environmental impacts as accurately as possible, the manufacturing stages performed in the pulp and paper mill complex of Stora Enso Oyj Veitsiluoto Mills at Kemi, Northern Finland, were taken as a model and assessed by means of the SimaPro 8 LCA software, utilizing ReCiPe Midpoint (H) method for the impact assessment. As expected, most of the resulting impacts are caused by the industrial production phase. The production processes of pulp and paper jointly affect all the investigated impact categories with the highest shares, ranging from 50% of generated impacts on water depletion up to 88% on freshwater eutrophication. Generally, the main contributions to environmental loads come from the electricity and heat requirements and, only at a minor extent, from the use of chemicals such as the sodium hydroxide and sodium chlorate. In particular, pulp production process generates the main loads on global warming (46% of the total impacts), ozone depletion (39%), freshwater eutrophication (55%), human toxicity (46%), metal depletion (42%) and fossil depletion (46%). In the remaining investigated impact categories, namely terrestrial acidification, photochemical oxidant formation and terrestrial ecotoxicity, most of impacts derive from the use of optical brighteners and fillers in the final steps of paper production and from the intensive consumption of water in the recycling step of end-of-life affecting water depletion. Moreover, the implementation of measures for material and energy efficiency in the assessed system, such as the use of renewable energy generated in situ from black liquor and residual biomass to support the requirements of the integrated pulp and paper mills and the waste paper recycling, resulted to be crucial in lowering the environmental burdens. In particular, the partial fulfillment of electricity and heat requirements by means of a circular use of residues within the system leads to a noteworthy reduction of impacts in all the investigated impact categories, up to more than 70% in global warming and fossil depletion potentials, thus contributing to higher process sustainability compared with other averaged European systems for paper production.
The obtained research results are a valuable source of management information for the decision makers, at both company and national levels, with the aim to improve the environmental performance of pulp and paper industry.</t>
  </si>
  <si>
    <t>Energy Footprint of Biorefinery Schemes</t>
  </si>
  <si>
    <t>S Bello, G Feijoo, MT Moreira</t>
  </si>
  <si>
    <t>Biorefineries are evolving systems that have great potential to replace traditional oil-based alternatives. The concept of biorefinery addresses a comprehensive approach to the manufacture of bio-products and bioenergy. The intrinsic objective of a biorefinery is not to exclusively produce a single value-added bioproduct such as cellulose, bioethanol, furfural, hydroxymethyl furfural, etc. The overall aim is to achieve a multi-product system with the flexibility to handle and transform different feedstocks. Different configurations evaluate the treatment of food and feed crops (first generation biorefinery), lignocellulosic biomass (second generation biorefinery) and algae (third generation biorefinery). The aim of this study is to assess the state of the art in terms of Life Cycle Assessments of biorefineries and to discuss the impact of energy consumption on global environmental outcomes. Although there is a widespread belief that biorefineries are systems with lower environmental impacts than oil-based refineries, they are energy-intensive systems with high electricity, steam and heat requirements. Therefore, a common hotspot for biorefining processes is energy consumption. The present study highlights the discussion of concepts such as the energy consumption profile of biorefineries with the aim of determining the sections of the biorefinery that could potentially contribute with higher burdens to the energy footprint of the plant. On the other hand, the evaluation of different biorefinery schemes with different functions depending on the products, raises the need to introduce concepts such as eco-efficiency to allow the comparability of the energy footprint of different scenarios. In the current framework, in which most biorefineries are pilot plants that aim to demonstrate the technical feasibility of the process under development, it is also relevant to consider aspects of energy integration and optimization. Under this perspective, future research has room for improvement in terms of energy use. The underlying concept is to analyze the current framework for biorefinery industries and establish benchmarks to address future research and implementation of eco-friendly alternatives. The present study suggests that industrial implementation of biorefineries in real scale systems should come with far more optimization for the achievement of sustainability. Specifically, the production of energy to fulfill the biorefinery’s demand can be highlighted as one of the processes that represent clear environmental burdens. Also, pre-treatment of lignocellulosic feedstock, due to the recalcitrant nature of the biomass, can be pinpointed as an area of improvement towards the minimization of the biorefinery’s energy footprint.</t>
  </si>
  <si>
    <t>Energy Footprints of the Bio-refinery, Hotel, and Building Sectors</t>
  </si>
  <si>
    <t>Energy-climate-forest modelling for integrated policy analysis</t>
  </si>
  <si>
    <t>R Siljander</t>
  </si>
  <si>
    <t>Increased concern about global warming has led to an intensified search for new and efficient means to reduce greenhouse gas emissions (GHG). So far, forests have been part of climate policies mainly as a source of bioenergy which can substitute for fossil fuels. However, forests constitute also significant sinks and sources of carbon dioxide, which affect the atmospheric carbon balance. This has led to an ongoing debate on whether and how the changes in forest carbon stocks should be taken into account in climate policies. This thesis studies how the inclusion of the carbon stock in the emission targets of Finland would affect the cost-effectiveness of emission reductions and the Finnish energy and forest sectors.
The TIMES model is used for creating scenarios of the future energy system and the related emissions. A simplified forest model describing forest growth and carbon sequestration in Finland is developed, and integrated into TIMES. Together they constitute the first model that covers energy and forest sectors and GHG emissions in a single model, enabling an integrated analysis and optimization of the system. Scenarios with different emission targets are created and analyzed. 
The results indicate that substantial improvement in cost-effectiveness can be achieved if changes in the forest carbon stock are included in the emission targets. In the scenarios, forest carbon sink was used for substituting more expensive emission reduction measures, like rapid reductions in fossil fuel use and the use of carbon capture and storage technology. At the same time, less wood was harvested from forests, and the increase in bioenergy use was not as high as without including the changes in forest carbon stock. 
This thesis shows that forest carbon sinks have a high potential in controlling the atmospheric CO2 concentration, and achieving savings in emission reduction costs in Finland. However, many uncertainties are embedded in the estimation of forest growth and carbon stocks, and the forest model built in this thesis is only a simplified representation of their development. Nevertheless, it provides a starting point for a combined energy–climate–forest analysis by capturing the most essential interactions between these sectors. If developed further, the model may provide insights for the optimal utilization of forests in climate change mitigation.</t>
  </si>
  <si>
    <t>TIMES model</t>
  </si>
  <si>
    <t>Environmental assessment of hydrogen production based on Pinus patula plantations in Colombia</t>
  </si>
  <si>
    <t>CA García, M Morales, J Quintero, G Aroca, CA Cardona</t>
  </si>
  <si>
    <t>Pinus Patula is widely distributed in Colombia and has become a useful timber specie for reforestation programs. Forest biomass can be used to produce directly hydrogen through thermochemical technologies (e.g. gasification). The aim of this work is to assess the environmental impact of hydrogen production via gasification using P. patula as raw material. The life cycle assessment was carried out considering a cradle-to-gate perspective starting at the seedlings production and finishing at the hydrogen production. Inventory data of the forest system was obtained from a plantation located in Manizales, Colombia and additional data were provided with bibliographic resources. Mass and energy balances for hydrogen were obtained from the software Aspen Plus V8.0. The seedling production and P.patula cultivation were identified as hotspots of the hydrogen production. Agrochemicals application and seedbeds materials have the highest contribution to most of the environmental impacts in the seedlings production system. In the P. patula cultivation system, the fertilizer application and the collection/transportation of wood generate the highest emissions. The rotation periods of the cutting cycles strongly influence the agrochemicals dosage depending on the wood final purpose. The use of diesel in the collection/transportation of wood has an important share of the total environmental impact.</t>
  </si>
  <si>
    <t>Environmental impacts of various biomass supply chains for the provision of raw wood in Bavaria, Germany, with focus on climate change</t>
  </si>
  <si>
    <t>D Klein, C Wolf, C Schulz, G Weber-Blaschke</t>
  </si>
  <si>
    <r>
      <t xml:space="preserve">Wood biomass is considered a renewable raw product, but the supply chain of wood biomass involves non-renewable energy inputs, and thus possibly entailing environmental impacts. The objective of this study was to analyze different environmental impacts (GHG emissions, without biogenic CO2; primary energy consumption, non-renewable; particulate matter) caused by the provision of forest biomass for the four main tree species in Bavaria using Life Cycle Assessment (LCA) techniques. Based on forest growth simulations, a set of realistic forest biomass supply chains for Bavarian forestry conditions were modeled for the raw wood product system from site preparation to forest road and to plant/farm gate, respectively, analyzing the four different process groups: [A1] site preparation, [A2] site tending, [A3] biomass harvesting and [T] transport of biomass to plant/farm gate. Total GHG emissions of about 383,000 t CO2-eq </t>
    </r>
    <r>
      <rPr>
        <sz val="9"/>
        <color theme="1"/>
        <rFont val="Monaco"/>
        <family val="2"/>
      </rPr>
      <t>∗</t>
    </r>
    <r>
      <rPr>
        <sz val="9"/>
        <color theme="1"/>
        <rFont val="Calibri"/>
        <family val="2"/>
        <scheme val="minor"/>
      </rPr>
      <t xml:space="preserve"> year− 1 (18.95 kg CO2-eq </t>
    </r>
    <r>
      <rPr>
        <sz val="9"/>
        <color theme="1"/>
        <rFont val="Monaco"/>
        <family val="2"/>
      </rPr>
      <t>∗</t>
    </r>
    <r>
      <rPr>
        <sz val="9"/>
        <color theme="1"/>
        <rFont val="Calibri"/>
        <family val="2"/>
        <scheme val="minor"/>
      </rPr>
      <t xml:space="preserve"> m− 3) are estimated for the Bavarian forestry sector (from site preparation to plant/farm gate) in the reference year 2013 indicating a share of 0.41% in the total GHG emissions of Bavaria. 0.035 MJ of non-renewable energy has to be invested in order to provide 1 MJ of woody biomass to plant/farm gate (267 MJ </t>
    </r>
    <r>
      <rPr>
        <sz val="9"/>
        <color theme="1"/>
        <rFont val="Monaco"/>
        <family val="2"/>
      </rPr>
      <t>∗</t>
    </r>
    <r>
      <rPr>
        <sz val="9"/>
        <color theme="1"/>
        <rFont val="Calibri"/>
        <family val="2"/>
        <scheme val="minor"/>
      </rPr>
      <t xml:space="preserve"> m− 3). One hundred and sixty six tons of particulate matter emissions per year are calculated for the Bavarian forestry sector in 2013 (0.008 kg PM2.5-eq </t>
    </r>
    <r>
      <rPr>
        <sz val="9"/>
        <color theme="1"/>
        <rFont val="Monaco"/>
        <family val="2"/>
      </rPr>
      <t>∗</t>
    </r>
    <r>
      <rPr>
        <sz val="9"/>
        <color theme="1"/>
        <rFont val="Calibri"/>
        <family val="2"/>
        <scheme val="minor"/>
      </rPr>
      <t xml:space="preserve"> m− 3). Our LCA results reveal that there is no single GHG emission value for raw wood but a broad range of possible GHG emissions for the Bavarian forestry. Most decisive parameters are forest road maintenance, biomass harvesting, forwarding and biomass transport, and GHG emissions are also notably influenced by tree species, age class, wood assortment and site quality. We recommend that environmental impact calculations should be implemented, for example in wood certification procedures as they are important key indicators for sustainable forest management.</t>
    </r>
  </si>
  <si>
    <t>Reference year 2013</t>
  </si>
  <si>
    <t>Bavaria, Germany</t>
  </si>
  <si>
    <t>Science of The Total Environment</t>
  </si>
  <si>
    <t>Environmental Life Cycle Assessment of industrial pine roundwood production in Brazilian forests</t>
  </si>
  <si>
    <t>FS Ferro, DAL Silva, FH Icimoto, FAR Lahr…</t>
  </si>
  <si>
    <t>Pine (Pinus oocarpa) wood has great economic importance in Brazil. Pine stands represent the second largest reforested area in the country due to their industrial interest. Combining the relevance of industrial pine stands in the country and corresponding environmental concerns, this current study aims to identify and quantify the environmental impacts derived from industrial pine roundwood production in Brazil. The environmental study was developed considering the Life Cycle Assessment (LCA) methodology according to ISO14040 framework. The study convers the life cycle of pine roundwood production from cradle-to-forest gate perspective and considers the current practices in the country. The production system was divided in five main stages: Soil preparation, seedlings plantation, forest management, forest harvesting and infrastructure establishment. The environmental profile was estimated considering characterization factors from the ReCiPe method, in terms of twelve impact categories. According to the results, forest harvesting stage was identified as the environmental hotspot being the main responsible of contributions to nine impact categories under assessment with contributing ratios ranging from 21% (e.g., freshwater eutrophication) to 76% (e.g., photochemical oxidants formation). The high amount of fossil fuel required by heavy machinery used in the activities involved in this stage is behind this result. Soil preparation stage reported also an outstanding contribution in categories such as freshwater eutrophication (37%) and toxicity related categories (≈35%). The rationale behind these contributions is associated with the use of chemical fertilizers, mostly superphosphate. The identification of the environmental hotspots in forest biomass production can assist the Brazilian forest practitioners to improve the environmental profile by means of the optimization of forest practices.</t>
  </si>
  <si>
    <t>Environmental load analysis of forestation and management process of Larix olgensis plantation by life cycle analysis</t>
  </si>
  <si>
    <t>Y Liu, M Guo</t>
  </si>
  <si>
    <t>In China, artificial forests have become key raw material providers for the wood industry, and shouldered the burden of improving ecological system. Silviculture and forest management measures in China have entered an era of mechanization, inevitably need more fossil fuels and synthetic drugs, which harm to ecological environment and human beings. This study evaluates the environmental impact of larix plantation management processes in north-east China by life cycle assessment (LCA) method which is applied to evaluate the environmental load of the forest system from a cradle-to-gate perspective. The functional unit of this study is taken as 1 ha mature forest, and the scenario included stand establishment, tending of young forest and thinning. According to our results, the phase of tending of young forest shows a great degree of environment load. Further, weeding process during the life cycle of mature forest seems to be the main contributor to almost all the impact categories with high contributing ratios, and therefore identified as hotspots of this system boundaries. Other forestry measures such as fertilization and irrigation activities also made significant contributions to the categories under assessment.</t>
  </si>
  <si>
    <t>Environmental performance of biomass refining into high-added value compounds</t>
  </si>
  <si>
    <t>S González-García, B Gullón, S Rivas, G Feijoo, MT Moreira</t>
  </si>
  <si>
    <t>Residual woody biomass from wood processing factories is commonly used as raw material for energy purposes. However, special attention is being paid to the development of biorefining systems based on lignocellulosic materials to produce high-added value bioproducts such as soluble saccharides of polymeric and oligomeric nature (POHs), cellulose, lignin, antioxidant extracts, levulinic acid or formic acid. In this study, four different potential valorisation scenaria from residual woody chips were assessed and compared from an environmental perspective using the Life Cycle Assessment methodology (cradle-to-gate approach) in order to identify the most sustainable biorefining route. Differences on these scenaria were based on different extraction routes considering always the same raw material and based on protocols performed at semi-pilot scale by the authors: two of them were mainly focused on POHs production and the remaining two, on levulinic acid. According to the results obtained, those scenaria focused on levulinic acid production reported the worst environmental performances due to the acidic treatment performed regardless the functional unit selected. Among the processes considered, purification (concentration + freeze-drying) and saccharide conversion (post-autohydrolysis) related activities were the major responsible of environmental burdens in the POHs and levulinic acid production routes, mainly due to the large energy requirements. In addition, differences on the behaviour of environmental profiles on the scenaria based on levulinic acid production were also identified regarding the functional unit considered. Accordingly, the introduction of an additional purification step for the recovery of an antioxidant extract implied higher environmental impacts when a functional unit is based on the amount of valorised biomass. In contrast, lower environmental burdens should be obtained if the economical based functional unit is considered. Therefore, the outcomes of the LCA study were highly dependent on the production yield of the target compounds and the protocols followed. Further research should be focused on the improvement of the extraction techniques due to the large energy and chemical requirements. LCA results could be considered as a usefulness tool for decision making strategies, specifically in biorefining systems under development.</t>
  </si>
  <si>
    <t>Environmental resources conservation through sustainable forest management</t>
  </si>
  <si>
    <t>V Coletta, F Lombardi, V Altieri, G Bombino</t>
  </si>
  <si>
    <t>Between XVIII and XX centuries, the forest resources in Calabria region (southern Italy) were intensively exploited and only political strengths, relatively recent, led to a re-establishment of forest cover. Thanks to these actions, from 1957 to 1980, reforestation and forest recovery activities interested 153.000 ha and forest cover increased by 32%, with a consequent reduction of the erosion processes in mountainous areas. In the present study we analysed three monospecific conifer stands, reforested 50 years ago, in the Aspromonte National Park, dominated by calabrian pine, Monterey pine and silver fir, respectively. The long-term effects of the reforestation and the management implications were evaluatedin relation to the enhancement of the environmental resources of a modern Metropolitan city. All the reforested stands were highly productive. However, the lack of management often induced tree diseases and downfall, then loss of timber quality. Reforestation activities accomplished importance goals: (1) soil conservation; (2) timber production and (3) consequent socio-economic and employment advantages. However, in order to fulfil the long-term effects of such benefits, and to to enhance such resources within a Metropolitan city, is fundamental that forest policies should pay more attention to the management (holistic and sustainable), restoration and ecological stability of reforested stands, together with a constant monitoring of these reforested stands. Finally, reforested stands across all the Metropolitan areas play an important role in hydrological protection, water storage, but also for timber production.</t>
  </si>
  <si>
    <t>Procedia - Social and Behavioral Science</t>
  </si>
  <si>
    <t>Environmental sustainability of bark valorisation into biofoam and syngas</t>
  </si>
  <si>
    <t>S González-García, C Lacoste, T Aicher…</t>
  </si>
  <si>
    <t>Conventional foams derived from petroleum are extensively used for insulating uses. Research into alternative sources to petroleum based chemicals is attracting a great deal of attention. Softwood bark and in special, maritime pine bark from European forests is an abundant co-product from forest industries. In this study, the production of formaldehyde-free tannin based biofoams to be used as building insulation materials was environmentally assessed using the Life Cycle Assessment methodology (cradle-to-grave approach) as well as their valorisation into bioenergy (electricity and thermal energy) at end of their life cycle by means of their gasification into tar-free syngas and its further combustion in a CHP unit. The production chain was divided into four subsystems: forest activities (SS1), sawmill (SS2), biofoams production (SS3) and bioenergy production (SS4). Wherever possible, primary data from pilot plants were managed. Since two main co-products are obtained, three different approaches were considered and discussed: total allocation of environmental burdens to the electricity (main product), exergy based allocation and system expansion. According to the results, SS3 was identified as the environmental hotspot regardless the impact category considered for assessment. The large requirements of electricity in the tannin extraction unit as well as the production of chemicals required for the biofoam formulation were the responsible factors of these notable contributions. Special attention should also be paid to the uncontrolled pentane emissions associated to the biofoam formulation, specifically in terms of photochemicals oxidant formation. Remarkable environmental benefits were obtained in terms of climate change, fossil fuels depletion as well as in some toxicity related impact categories in comparison with the petroleum based foams, mainly based on the use of an abundant renewable source as raw material to produce the foams. Improvement actions should look at the reduction (or even recovery) of chemicals used, the control of diffuse emissions (e.g. pentane from evaporation unit and CHP unit) as well as the installation of a cogeneration unit to produce the electricity requirements to reduce dependence on fossil fuels.</t>
  </si>
  <si>
    <t>Estimated values of carbon sequestration resulting from forest management scenarios</t>
  </si>
  <si>
    <t>R. Bluffstone; J. Coulston; R.G. Haight; J. Kline; S. Polasky; D.N. Wear; K. Zook</t>
  </si>
  <si>
    <t>Recent USDA policies, such as the Building Blocks for Climate Smart Agriculture and Forestry, aim to sequester and mitigate greenhouse gases in the forestry and agriculture sectors in the United States. To make informed decisions, the USDA will need to evaluate the carbon benefits of various potential policies. In this paper, we use detailed forest inventory data to project the carbon impacts of a range of modeled policies through 2060: 1) a policy resulting in reduced deforestation due to development, 2) a policy combining a Conservation Reserve Program (CRP) afforestation policy targeting private forestland in the eastern U.S. with a reforestation policy targeting historically understocked acres on federal forests in the western U.S., and 3) a policy that reduces the rate of stand-replacing fire events by 10 percent. We then apply the social cost of carbon (SCC) to the carbon benefits of each policy to estimate the value of carbon associated with the policy scenarios. The analysis finds that a policy targeting both afforestation on private land in the Eastern U.S. and reforestation on public land in the Western U.S provides the largest dollar carbon benefit, with a present value of about $649 billion at a three percent SCC discount rate, and an increase in the present value over the reference scenario of $131.6 billion. This analysis demonstrates the carbon value to society provided by potential USDA policies. Future analysis should include policy costs, and consider the additional costs and benefits of ecosystem services such as those associated with water quality, habitat, and biodiversity.</t>
  </si>
  <si>
    <t xml:space="preserve">Report No. 0114-301. Washington, DC: Council on Food, Agricultural and Resource Economics (C-FARE) </t>
  </si>
  <si>
    <t>Estimating stand volume and above-ground biomass of urban forests using LiDAR</t>
  </si>
  <si>
    <t>V Giannico, R Lafortezza, R John, G Sanesi, L Pesola, J Chen</t>
  </si>
  <si>
    <t xml:space="preserve">Assessing forest stand conditions in urban and peri-urban areas is essential to support ecosystem service planning and management, as most of the ecosystem services provided are a consequence of forest stand characteristics. However, collecting data for assessing forest stand conditions is time consuming and labor intensive. A plausible approach for addressing this issue is to establish a relationship between in situ measurements of stand characteristics and data from airborne laser scanning (LiDAR). In this study we assessed forest stand volume and above-ground biomass (AGB) in a broadleaved urban forest, using a combination of LiDAR-derived metrics, which takes the form of a forest allometric model. We tested various methods for extracting proxies of basal area (BA) and mean stand height (H) from the LiDAR point-cloud distribution and evaluated the performance of different models in estimating forest stand volume and AGB. The best predictors for both models were the scale parameters of the Weibull distribution of all returns (except the first) (proxy of BA) and the 95th percentile of the distribution of all first returns (proxy of H). The R2 were 0.81 (p &lt; 0.01) for the stand volume model and 0.77 (p &lt; 0.01) for the AGB model with a RMSE of 23.66 m3·ha−1 (23.3%) and 19.59 Mg·ha−1 (23.9%), respectively. We found that a combination of two LiDAR-derived variables (i.e., proxy of BA and proxy of H), which take the form of a forest allometric model, can be used to estimate stand volume and above-ground biomass in broadleaved urban forest areas. Our results can be compared to other studies conducted using LiDAR in broadleaved forests with similar methods. </t>
  </si>
  <si>
    <t>Remote Sensing</t>
  </si>
  <si>
    <t>Estimating the effect of abandoning coppice management on carbon sequestration by oak forests in Turkey with a modeling approach</t>
  </si>
  <si>
    <t>J Lee, E Makineci, D Tolunay, Y Son</t>
  </si>
  <si>
    <t>A significant area of the oak forests in Turkey has been historically managed by short-rotation coppicing for wood production. Coppice management was almost abandoned in Turkey in 2006 and so investigating its impact on forest carbon (C) sequestration has become an important issue. Therefore, we investigated the net effect of this change in management on C sequestration by oak forests in Turkey using field measurement data and a forest C model (Forest Biomass and Dead organic matter Carbon (FBDC) model). The FBDC model estimated the annual forest C dynamics and considered the effect of the substitution of wood for fossil fuels under two management scenarios over a 100-year period: (1) abandoning coppice (no management) and (2) continuing coppice (20-year-interval harvest). The field measurement data were used to parameterize the FBDC model to the study sites and to verify the simulated C stocks. Continuing coppice management constrained an increase in the C stocks (116.0–140.3 Mg C ha−1) and showed a mean annual C sequestration of 0.6 Mg C ha−1 yr−1 if wood was substituted for fossil fuels. In contrast, abandoning coppicing practices increased the level of forest C stocks (128.1–236.2 Mg C ha−1), enhancing the mean annual C sequestration to 1.1 Mg C ha−1 yr−1. Accordingly, the abandonment of coppice management increased the mean annual C sequestration by 0.5 Mg C ha−1 yr−1 in the long-term. However, sensitivity analysis showed a possibility of a larger difference in C sequestration between the two scenarios due to a decrease in the stand productivity by repeated coppices and a high likelihood of a lower substitution effect. The verification supported the scientific reliability of the simulation results. Our study can provide a scientific basis for enhancing C sequestration in coppice forests.</t>
  </si>
  <si>
    <t>Oak forests in Turkey</t>
  </si>
  <si>
    <t>Estimation forecast of the Russian Federation forests carbon balance based on the long-term scenarios of forest complex development</t>
  </si>
  <si>
    <t>IO Torzhkov, AV Konstantinov, EA Kushnir</t>
  </si>
  <si>
    <t>The study assessed the carbon balance of the forests in Russia according to long-term plans for the economic development of the forest sector until 2050, taking into account the expected climate changes. The calculated data of the regional climate model for the IPCC (Intergovernmental Panel on Climate Change) RCP-8.5 plan to assess the impact of changes in physical abiotic factors on the forest ecosystems were used in the work. Two key parameters were taken into account in calculations that could be affected by expected climate change that are forest fires and plant productivity. The forecast is carried out according to three scenarios for the development of the forest complex of Russia: inertial, basic and strategic. The overall carbon balance of Russia is expected to be at the level of 187.5-251.2 MtC per year, depending on the scenarios of forest management and growth of forests productivity, these data accord the current values. Maintaining a positive carbon balance in forests will require the development of measures to improve fire control in forestry, timber technologies and reforestation.</t>
  </si>
  <si>
    <t>Russia</t>
  </si>
  <si>
    <t>IOP Conference Series: Earth and Environmental Science</t>
  </si>
  <si>
    <t>Evaluating carbon storage, timber harvest, and habitat possibilities for a Western Cascades (USA) forest landscape</t>
  </si>
  <si>
    <t>JD Kline, ME Harmon, TA Spies…</t>
  </si>
  <si>
    <t>Forest policymakers and managers have long sought ways to evaluate the capability of forest landscapes to jointly produce timber, habitat, and other ecosystem services in response to forest management. Currently, carbon is of particular interest as policies for increasing carbon storage on federal lands are being proposed. However, a challenge in joint production analysis of forest management is adequately representing ecological conditions and processes that influence joint production relationships. We used simulation models of vegetation structure, forest sector carbon, and potential wildlife habitat to characterize landscape‐level joint production possibilities for carbon storage, timber harvest, and habitat for seven wildlife species across a range of forest management regimes. We sought to (1) characterize the general relationships of production possibilities for combinations of carbon storage, timber, and habitat, and (2) identify management variables that most influence joint production relationships. Our 160 000‐ha study landscape featured environmental conditions typical of forests in the Western Cascade Mountains of Oregon (USA ). Our results indicate that managing forests for carbon storage involves trade‐offs among timber harvest and habitat for focal wildlife species, depending on the disturbance interval and utilization intensity followed. Joint production possibilities for wildlife species varied in shape, ranging from competitive to complementary to compound, reflecting niche breadth and habitat component needs of species examined. Managing Pacific Northwest forests to store forest sector carbon can be roughly complementary with habitat for Northern Spotted Owl, Olive‐sided Flycatcher, and red tree vole. However, managing forests to increase carbon storage potentially can be competitive with timber production and habitat for Pacific marten, Pileated Woodpecker, and Western Bluebird, depending on the disturbance interval and harvest intensity chosen. Our analysis suggests that joint production possibilities under forest management regimes currently typical on industrial forest lands (e.g., 40‐ to 80‐yr rotations with some tree retention for wildlife) represent but a small fraction of joint production outcomes possible in the region. Although the theoretical boundaries of the production possibilities sets we developed are probably unachievable in the current management environment, they arguably define the long‐term potential of managing forests to produce multiple ecosystem services within and across multiple forest ownerships.</t>
  </si>
  <si>
    <t>A number of combinations for 10 variables</t>
  </si>
  <si>
    <t>160000 ha Western Cascade Mountains of Oregon, USA</t>
  </si>
  <si>
    <t>LandCarb</t>
  </si>
  <si>
    <t>Evaluating Multi-objective Trade-offs in Mature Douglas-fir (Pseudotsuga menziesii) Stands of Western Oregon</t>
  </si>
  <si>
    <t>NG Williams</t>
  </si>
  <si>
    <t>Contemporary forest management involves a more extensive and diverse suite of management objectives than was the case throughout much of the Twentieth Century. Heightened public and political awareness of local and global biodiversity decline, and interest in arresting these trends, has increased the emphasis on broad-based biodiversity conservation as an outcome of forest management in many temperate regions. Similarly, the stressors and opportunities associated with global climate change have elevated climate change mitigation and climate change adaptation to important objectives in forests worldwide. The recent proliferation of management objectives, including biodiversity conservation, climate change mitigation and climate change adaptation, creates challenges when attempting to manage for complex sets of objectives, simultaneously. Although research has begun to explore the potential trade-offs involved in this multi-objective management, certain combinations of objectives have rarely been considered. This is the case for trade-offs between climate change mitigation, climate change adaptation, and biodiversity conservation. Evaluating this combination of objectives provided the overarching theme for this dissertation. An important secondary theme throughout each chapter of this dissertation is the ecology and management of mature Douglas-fir (Pseudotsuga menziesii) stands, in the Pacific Northwest (PNW) of the United States. Whereas the ecology of old-growth Douglas-fir forests has been the subject of much research over the past three decades, few studies have focused on the ecology or management of stands in the mature phase of stand development. This is despite the significance of the onset of maturity in PNW forest policy. Expanding the science-base on the ecology of mature forests, and the effects of active management conducted during the mature phase of stand development, is an important aim of this dissertation.</t>
  </si>
  <si>
    <t>Evaluating the contribution of forest ecosystem services to societal welfare through linking dynamic ecosystem modelling with economic valuation</t>
  </si>
  <si>
    <t>G Zanchi, MV Brady</t>
  </si>
  <si>
    <t>Trade-offs exist among the multiple ecosystem services (ES) generated by forests. Generally, wood production conflicts with the provisioning of public-good ES such as the storage of carbon, nutrient retention and conservation of biodiversity. Recognizing that forests generate both private- and public-good ES implies that forestry should be optimized to maximize the contribution of forests to societal welfare. Here we develop an integrated approach for evaluating the contribution of forest ES to welfare. Our approach links the results from dynamic ecosystem modelling to economic valuation and benefit-cost analysis to evaluate the impacts of alternative forestry practices on welfare. We apply the approach to a Norway spruce forest in southern Sweden. We show that current practices are not maximizing societal welfare, because of conflicts in the optimal choice of practices from society’s and forest owners’ perspectives, and the distribution of welfare between generations. In particular, intensifying biomass production is shown to reduce welfare due to the concomitant degradation of public-good ES, while welfare would improve through expansion of continuous cover forestry. We anticipate that this type of approach will aid the sustainable development of forestry, by informing decision makers of the impacts of alternative forestry practices on societal welfare.</t>
  </si>
  <si>
    <t>Evaluation of bilberry and cowberry yield models by comparing model predictions with field measurements from North Karelia, Finland</t>
  </si>
  <si>
    <t>H Kilpeläinen, J Miina, R Store, K Salo, M Kurttila</t>
  </si>
  <si>
    <t>Models estimated for non-wood forest products (NWFPs) are used to support the multi-objective use of forest and related decision making in various ways. In Finland, bilberries (Vaccinium myrtillus) and cowberries (Vaccinium vitis-idaea) are among the most important NWFPs, and yield models for them have been estimated and linked into forest simulators. So far, berry yield models have not been evaluated using independent data that were not used in model estimation. In this study, independent data on berry yields, as well as stand and site characteristics used as predictors in yield models, were measured from a total of 230 sample plots in North Karelia, Finland. The predictions of four bilberry and four cowberry models published previously were evaluated on the basis of the models’ prediction bias, precision and applicability in locating the best berry stands for picking. The bias and precision of the models varied highly. Due to bias, the models should be calibrated before applying them in forest decision support systems. The models for bilberry located the best berry stands more reliably than did those for cowberry. Visits to twice as many stands, as guided by the models, were needed to harvest a given amount of bilberries, but, for cowberry, the number of stands to be visited was four-fold in comparison to the situation where the measured yields were known. Besides the forest inventory data measured in the field, we also used the freely available multi-source national forest inventory (MS-NFI) data covering the whole of Finland as input data for the berry models. Both data sets were equally suitable to be used as the input data for the berry models.</t>
  </si>
  <si>
    <t>Evaluation of future forest management scenarios for Sweden using process-based ecosystem models.</t>
  </si>
  <si>
    <t>A Sofie Lansø, A Resovsky, M Mishurov, B Guenet, P Peylin, B Smith, J Bergh, N Vuichard, P Messina, J Ryder, K Naudts, YY Chen, J Otto, M McGrath, A Valade, S Luyssaert</t>
  </si>
  <si>
    <t>LPJ-GUESS and ORCHIDEE-CN-CAN, two state-of-the-art vegetation models, have been further developed, parameterized and validated in order to simulate the interactions between nutrient limitations and forest management and their impact on the carbon cycle. This study builds upon these developments and aims to understanding the impact of forest management and nitrogen limitation on productivity and ecosystem services. Forest management activities that seek to promote productivity and economic return may have negative side effects on non-production ecosystem services, such as carbon sequestration, runoff water quality and biodiversity. For Sweden alternative future silvicultural scenarios are tested e.g. tree species, thinning regime, rotation length, fertilisation, different levels of residue removal including stump harvesting and by usage of the ecosystem models their consequences are analyzed. It is an important aim to provide model results of relevance when evaluating alternative adaptation strategies for forest management in regards to future climate, increasing CO2 concentrations, policies and markets affected by the forestry sector.</t>
  </si>
  <si>
    <t>LPJ-GUESS and ORCHIDEE-CN-CAN models</t>
  </si>
  <si>
    <t>? 20th EGU General Assembly ?</t>
  </si>
  <si>
    <t>Evaluation of the effects of three European forest types on slope stability by field and probabilistic analyses and their implications for forest management</t>
  </si>
  <si>
    <t>EA Chiaradia, C Vergani, GB Bischetti</t>
  </si>
  <si>
    <t>It is well known that forests play a crucial role in preventing soil erosion and landslides; however, forests are also subjected to dynamic evolution driven by natural processes and anthropogenic factors. This dynamic evolution affects spruce and chestnut forests in some European regions (e.g., Italian Alps, central and northern Europe), where these species have been forced by management practice to establish over long periods where other species, such as European beech, would be expected to occur as a result of natural processes.
Using a large dataset of field and laboratory measurements of root density and root mechanical properties, the performances of Norway spruce, Sweet chestnut and European beech are analyzed from a slope stability perspective by using a model based on the limit equilibrium principle within a probabilistic framework.
The results showed differences and similarities between the root systems of the analyzed species, both in terms of root distribution and mechanical properties. However, the probabilistic distribution that better fits the root reinforcement values obtained by the experimental work is, in all cases, a lognormal function.
The developed method can be used to estimate the factor of safety for several combinations of geotechnical and hydrological parameters and different root reinforcement probability distributions using Monte Carlo techniques. The obtained values have been evaluated in terms of probability to have a factor of safety of less than 1 for increasing values of slope steepness.
Although each single hillslope should be studied individually to account for local stand conditions that strongly affect root system performance, European beech is generally more efficient than Sweet chestnut and Norway spruce in terms of enhancing slope stability.
Based on our results, in all cases where the stability of slopes represents a concern and spruce and chestnut communities are perishing, the natural colonization by European beech should be evaluated positively and possibly promoted by forest managers. Moreover, the developed method provides a general framework that could be applied to other species and conditions to define the consequences of different forest management scenarios in terms of slope stability.</t>
  </si>
  <si>
    <t>Evaluation on China's forestry resources efficiency based on big data</t>
  </si>
  <si>
    <t>L Li, T Hao, T Chi</t>
  </si>
  <si>
    <t>The development of China's forestry resources has never been more challenging due to serious problems such as shortage, inferiority and uneven distribution of forestry resources. Therefore, the study and evaluation of China's forestry resources has a great significance to improve efficiency and ensure the sustainable development of the forestry resource. Meanwhile, the vast territory, huge population and widespread forest landscape of China have led to the numerous indexes and the huge data. To perform the research and evaluation accurately, this paper utilized the big data theory to analyze the relevant data of China's forestry resources. This study collected the data from 31 inland provinces and municipalities of China from 2005 to 2013, after which we carefully examined economic, social and ecological factors to choose assessment indexes and processed data accordingly. Firstly, we performed a cross-sectional dataset analysis using the method of data envelopment analysis to investigate the forestry resources efficiency in 31 inland provinces and municipalities of China in years 2008, 2012 and 2013. Secondly, we analyzed time series data of the 31 inland provinces and municipalities from 2005 to 2013 using the Malmquist total factor productivity index method. Our results showed the dominant factor that restraining forestry resources efficiency for the 31 inland provinces and municipalities is the implemented technology. So we suggest increasing the investment in science and technology to improve the overall efficiency of forestry resources, along with improvement of operation and management by relevant administrative departments to improve technology utilization. The innovation of this paper lies in the dynamic process of analysis.</t>
  </si>
  <si>
    <t>Ex ante evaluation of a PES system: Safeguarding recreational environments for nature-based tourism</t>
  </si>
  <si>
    <t>J Tikkanen, R Hokajärvi, T Hujala, M Kurttila</t>
  </si>
  <si>
    <t>This paper evaluates the potentials of landscape and recreational values trading (LRVT), a system of payments for ecosystem services, as a vehicle to simultaneously preserve recreational environments for the nature-based tourism business and enhance welfare in rural communities. Ruka-Kuusamo in northeastern Finland serves as a case region for the ex ante evaluation. A novel evaluation framework of the study focuses on technical feasibility, institutional context, and potential surplus of LRVT to ecosystem service provision and social capital. The evaluation data from four years action research comprise surveys and group interviews with ecosystem service providers (forest owners) and buyers (tourism entrepreneurs and tourists), complemented with newspaper articles, forest data, and meeting minutes of local authorities. The results show tension between general acceptance and practical readiness to start LRVT. Several institutional challenges need to be solved before adopting LRVT in the region. Ambiguous understanding on the impacts of forest management to landscape and recreation value, deeply institutionalised norms among the forestry community, and hidden agendas may make it difficult to achieve considerable and sustainable improvements in the quality of ecosystem services. This paper concludes with discussing elements of LRVT that may be functional and provide positive returns to recreation values of the area and to social capital inside the community. Several years of research intervention and public discussion have now resettled the network of local actors to a promising position that shows capacity to co-create functional local forest governance, including possibly a publicly or privately organised LRVT system.</t>
  </si>
  <si>
    <t>Journal of Rural Studies</t>
  </si>
  <si>
    <t>Examining the vulnerability of localized reforestation strategies to climate change at a macroscale</t>
  </si>
  <si>
    <t xml:space="preserve">K Lochhead, S Ghafghazi, V LeMay, GQ Bull </t>
  </si>
  <si>
    <t>Climate change is altering the nature and condition of vast areas in the boreal forest of Canada. There are great uncertainties concerning impacts on the forest, along with how policy and economic responses will translate effectively between local and macroscales. In particular, planting tree seedlings with improved characteristics following harvesting is one localized response strategy considered essential by policymakers. However, planting costs limit the macroscale adoption of this strategy which may result in trade-offs between profitability and reducing vulnerability. In this study, we developed a decision support tool (called Q3) that links stand-level decision making to the macroscale and applied this model to investigate the financial attractiveness of planting improved stocks under one climate change threat, drought-induced seedling mortality. Using several scenarios describing planting effort, improved yields and risk to drought-induced seedling mortality, we showed that adopting improved planting stock strategies across a macroscale (i.e., the western Boreal forest of Canada) can be financially attractive when considering stand-establishment constraints and drought risk. In particular, a proactive approach can be less costly than a reactive approach to drought-induced seedling mortality. To maximize profits, the forestry industry would need to prioritize younger stands closer to processing mills that had a smaller percentage of conifer growing stocks prior to harvest. This research improves the linkages between macroscale policies and forest management activities critical for recommending future development paths that the forestry industry could follow to decrease climate change vulnerabilities.</t>
  </si>
  <si>
    <t>Expanding green supply chain performance measurement through emergy accounting and analysis</t>
  </si>
  <si>
    <t>X Tian, J Sarkis</t>
  </si>
  <si>
    <t>Emergy accounting has existed for decades. Emergy evaluates the donor side contribution of nature at region or country, macro-level analyses. It has been rarely applied and considered for organizational or supply chain management. In this study we provide an introduction and background on how emergy accounting analysis can be adjusted and applied at the supply chain level. Supplier selection is the example supply chain application for which actual emergy measures are used. The purpose of this study is to introduce the concept as a valuable tool for investigation by operations and supply chain management scholars and practitioners. The application provides some initial insight. This work at the nexus of sustainable supply chains and performance measurement is an initial study with significant future opportunities. These opportunities include effectively internalizing environmental and resource externalities for more thoughtful business models and evaluations. Implications and future research directions are summarized for this important, yet understudied field. It contributes by expanding the supplier performance measurement field.</t>
  </si>
  <si>
    <t>International Journal of Production Economics</t>
  </si>
  <si>
    <t>Expert-based and correlative models to map habitat quality: Which gives better support to conservation planning?</t>
  </si>
  <si>
    <t>M Di Febbraro, L Sallustio, M Vizzarri, D De Rosa, L De Lisio, A Loy, BA Eichelberger, M Marchetti</t>
  </si>
  <si>
    <t>Biodiversity loss and habitat degradation are big challenges to be tackled by conservation planning since their effects on both ecological and social-economic systems are remarkably detrimental. Efforts to limit anthropogenic impacts on species and habitats need to be assisted by tools for biodiversity monitoring. Effective monitoring tools could help bridge the gap between science and policy, better assess trade-offs between biodiversity and other services, and potentially reduce the associated social costs of conservation. Here, we assessed the feasibility of monitoring habitat quality for bird communities in Central Italy using the InVEST Habitat Quality model. InVEST was parameterized using outputs from species distribution models (SDMs) and expert-based models to explore their viability to support conservation planning. Our results highlight that InVEST parameterized by SDMs produced habitat quality maps that correlated highly with spatial patterns of observed species richness, while the expert-derived InVEST outcomes showed lower correlation. However, the latter approach proved useful as a first-line analysis to identify large-scale areas of conservation concern, where field data and modeling approaches such as SDMs are needed to assess fine-scale conservation value. We show SDM-informed habitat quality maps can accurately identify conservation priority areas, though their applicability is overall limited by data availability. On the other hand, expert-based habitat quality maps can be used as a surrogate approach for preliminary and/or exploratory studies, especially in contexts characterized by poor data availability/quality and budgetary constraints.</t>
  </si>
  <si>
    <t>Global Ecology and Conservation</t>
  </si>
  <si>
    <t>Ecosystem services</t>
  </si>
  <si>
    <t>Exploring ecosystem services and scenario simulation in the headwaters of Qiantang River watershed of China</t>
  </si>
  <si>
    <t>X Sun, Y Zhang, Y Shen, TO Randhir, M Cao</t>
  </si>
  <si>
    <t>Background
Land use change has a significant impact on ecosystem services in watershed systems. The upper part of Qiantang River, Kaihua Country has experienced land-use changes over the past 15 years, but the effect of these changes on ecosystem services remains unknown.
Objective
This study evaluates land-use changes in response to ecological protection and the effects on ecosystem services.
Methods
Ecosystem services during 2000–2015 are assessed and compared to future land use scenarios in 2025 (business-as-usual, strategic planning, environmental protection, and economic development). These scenarios are identified in collaboration with local stakeholders and used to assess changes in ecosystem services under future scenarios.
Results
Analysis shows that during 2000–2015, the woodland increased by 7335 ha as a result of the “Grain for green” policy, and the built-up land increased by 2259 ha due to urbanization, and these changes affected ecosystem services, such as water yield, nitrogen and phosphorus exports which decreased by 0.29%, 12.45%, and 13.74%, respectively, and soil retention, carbon storage, and habitat quality index increased by 0.05%, 1.36%, and 0.80%, respectively.
Conclusion
Among all the future scenarios, the strategic planning scenario is an optimal land use strategy to balance the demand for urban development, while providing higher levels of ecosystem services.</t>
  </si>
  <si>
    <t>Environmental Science and Pollution Research</t>
  </si>
  <si>
    <t>Exploring opportunities for the integration of GNSS with forest harvester data to improve forest management</t>
  </si>
  <si>
    <t>EA Olivera Farias</t>
  </si>
  <si>
    <t>Worldwide approximately 3 billion m3 of wood is harvested and removed from forests annually. Forest plantations play an important role in forest harvesting providing 46% of the total industrial roundwood produced in the world, while they account for only 7% of the world’s forested area. Modern harvesting systems are mechanised for productivity, costs, and safety reasons. Due to the advances and availability of both computing and sensor technologies, mechanised machinery is a platform for integration of these technologies with electronic control systems capable of monitoring machine functions, estimating measurements, and recording data. One of the most popular mechanized harvesting systems is Cut-To-Length (CTL). The CTL system typically consists of two types of machines, a harvester, which fells and processes the trees into logs in the stand, and a forwarder that extracts the logs. CTL machines were developed in Scandinavia and are now used worldwide. They are the preferred technology for harvesting fast growing forest plantations in some South American countries such as Uruguay.
Harvesters are equipped with a system called StanForD that provides a mechanism to automatically record data from forest harvesters in a series of file formats. When harvesters are equipped with a Global Navigation Satellite System (GNSS) receiver, these data include a locational reference and a time stamp. GNSS-enabled data provide site-specific information that is a valuable input for both stand level forest management and harvesting operation assessment. The objective of this thesis is to demonstrate the usefulness of GNSS-enabled StanForD files as a tool for evaluating variables affecting harvesting operations and the forest management process. To achieve the objective two independent studies were carried out. Chapter 2 explores opportunities to manage harvesting operations. The goal of this study was to demonstrate the effectiveness of using the geospatial and time information contained in StanForD files to model harvester productivity. A harvester dataset obtained from Uruguay comprised over 63,000 cycles of felled and processed stems (stm files) and 1440 shift hours (drf files). With two thirds of this cycle time data, a mixed effects model was fitted to evaluate harvester productivity as a function of stem diameter at breast height (DBH), species, shift (day/night), slope, and operator. A slope surface derived from a digital terrain model was overlaid with GNSS stem records. The reserved third of the data was used to validate the model. DBH was the most influential variable in harvester productivity, showing a positive correlation and a R2 value of 0.73 in the validation model. Operator and species also had significant effects. There was no significant slope effect, whereby the study area only had flat and mildly sloping terrain. Shift did not have a significant effect, indicating there was no drop in night shift productivity. The model developed constitutes the first published harvester productivity model in South America based on data automatically collected by harvesters. Chapter 3 and 4 explore opportunities to provide feedback to improve the forest management process using the site-specific harvester data. Stand productivity of fast-growing forest plantation varies across short distances depending on site and forest characteristics. As plantation forest silviculture is typically resource intensive in establishment, forest management would benefit from a site-specific approach. A tool to characterize such stand productivity variations are yield maps and a cost effective source of data is automatically collected by harvesters. To create such maps we need to understand the effect of geospatial accuracy of tree location recorded by the harvester. The objective of Chapter 3 is to improve our understanding of spatial resolution for studying variations in volume and stocking across forested stands, and establish guidance for actual spatial resolution that would allow the development of fit-for-purpose forest yield maps from harvester data. This study investigated data sets from seven stands: two had very accurate tree location, and five were harvester data files that have inaccuracy associated with both the GNSS recording under forest canopy and the physical dislocation of the GNSS relative to the harvested tree location. The GNSS unit is on the cabin of the machine, but the tree is felled using a boom and could be up to 12 meters from the cabin. A spatial resolution for studying variations in stand productivity and stocking across stands was established to allow the development of forest yield maps from harvester data. By assessing the variability across a range of cell sizes, it was concluded that a cell size between 40 and 60 m is suitable to use as a reference for calculating volume per hectare and stocking. Based on the outputs of Chapter 3, the objective of Chapter 4 was to develop models to map stand productivity from GNSS enabled harvester data. This chapter first explores several models using the same two stands with accurate tree location used in Chapter 3. It assesses their accuracy, then applies the models to the harvester data stands, and finally compares the results of the models to determine the most suitable models. The assessment of the models includes the comparison of productivity maps created from inventory plots.
Chapter 5 is a synthesis of the findings, contributions, limitations of the studies, and views on future research needs resulting from this work.</t>
  </si>
  <si>
    <t>Exploring the effects of climate change mitigation scenarios on timber, water, biodiversity and carbon values: A case study in Pozantı planning unit, Turkey</t>
  </si>
  <si>
    <t>EZ Baskent</t>
  </si>
  <si>
    <t>This study evaluated the performance of three climate change mitigation management scenarios; business as usual (BAU), low intensity management (LIM) and high intensity management (HIM) to provide ecosystem services. ETCAP simulation model was used to forecast forest development for Pozantı area with 17,603 ha forests in Turkey. Wood production, biodiversity conservation, carbon sequestration and water provision were the primary ecosystem services. The species composition, natural composition, key habitats and understory vegetation are maintained and small forest openings were left intact for wildlife. Some forest areas were allowed to develop older to provide better opportunities of biodiversity conservation. The increase of carbon stock was related to age class shifts to older stages due mainly to increasing afforestation areas and productivity. The marginal differences in total carbon balance were related to a smaller increase in volume increment in BAU scenario and a higher allocation of harvest to energy production for the LIM and HIM scenarios. The planning scenarios allowed better production of water runoffs with slight differences among the output of management scenarios. The prevailing variable was the areas of afforestation. The impacts of a forest management scenario on ecosystem services highly depend on the development rate and intensity of management interventions.</t>
  </si>
  <si>
    <t>Pozanti, Turkey</t>
  </si>
  <si>
    <t>ETCAP</t>
  </si>
  <si>
    <t>Exploring the potential of combining participative backcasting and exploratory scenarios for robust strategies: Insights from the Dutch forest sector</t>
  </si>
  <si>
    <t>JO de Bruin, K Kok, MA Hoogstra-Klein</t>
  </si>
  <si>
    <t>Literature critiques current predictive scenario approaches applied in the forest sector. Backcasting -a means to create normative scenarios- seems promising, but sparsely used. Combining backcasting with exploratory scenarios (combined scenario approach) seems appropriate to address these critiques. We performed such an exercise with the participation of Dutch forest sector stakeholders. A one-day workshop was successfully executed, in terms of process, results, and participant satisfaction. A robust strategy was formulated, consisting of cross-scenario actions related to marketing, public opinion, and education. Novel methodological elements were included, related to the desired end-point, visually represented by ecosystem services ladders. Although the method requires the capacity to prepare, use and learn from scenarios, which is not easily attained, the main added value lies in the ‘soft’ results. It fits in with the government's shifted focus towards policy approaches that include social engagement, effectiveness and social support. It provides structured accounts of informed decisions towards ownership, transparency, legitimacy and accountability, and thus aids in grasping increasing complexity and uncertainty. We recommend continued testing the usefulness of the combined scenario approach (and thus tapping in to the diversity of participative methods offered by future studies), carefully choosing the duration of the workshops, applying broad stakeholder involvement, and continuing the use of ecosystem services ladders.</t>
  </si>
  <si>
    <t>Exploring visitors' perceptions of silvicultural treatments to increase the destination attractiveness of peri-urban forests: A case study in Tuscany Region (Italy)</t>
  </si>
  <si>
    <t>A Paletto, S Guerrini, I De Meo</t>
  </si>
  <si>
    <t>Peri-urban forests are characterized by multiple-use and various kinds of recreation activities. Public forest services have to take into account ecological, economic and social issues to provide a sustainable management of peri-urban forests, able to improve their attractiveness. Understanding visitors' demands and perceptions on peri-urban forests is a key element to support decision-makers and ensure proper management of these forests. This study is aimed at investigating visitors' perceptions and preferences regarding the characteristics of the peri-urban forests and the role of silvicultural treatments. The investigation was implemented in the Monte Morello peri-urban forest located near the metropolitan area of Florence (Italy). The forest is a dominant black pine and Calabrian pine plantation, established in the sixties for protection purpose but largely abandoned. Recently, silvicultural treatments have been applied to restore the ecological stability and enhance the resistance and resilience of forest. An innovative selective thinning was applied to compare its effects (economical, ecological and social) with the traditional thinning and with unmanaged areas. Visitors' perceptions and preferences were collected through the administration of a face-to-face interview to 201 respondents. The survey investigated three aspects: recreational use of peri-urban forests; benefits of peri-urban forest vegetation; preferences towards the characteristics of the peri-urban forest. The visitors assessed from the aesthetic point of view three images of the Monte Morello forest after different silvicultural treatments (traditional thinning, selective thinning and unmanaged forest). The results show that the preferred type of peri-urban forest is a mixed forest of coniferous and deciduous with a random arrangement of trees in space. The tourist facilities (i.e. waste baskets, picnicking and sport areas) are perceived in a positive way by visitors. With regard to the forest management alternatives, the results show that the visitors prefer the managed forest through a selective thinning.</t>
  </si>
  <si>
    <t>Urban Forestry &amp; Urban Greening</t>
  </si>
  <si>
    <t>Extent and costs of forest-based climate change mitigation in Germany: accounting for substitution</t>
  </si>
  <si>
    <t>M Bösch, P Elsasser, J Rock, H Weimar, M Dieter</t>
  </si>
  <si>
    <t>The objective of this study is to quantify the contribution of the German forestry to climate change mitigation and to calculate the associated costs at the national level. For that, the forest and harvested wood products carbon pools are considered as well as energy and material substitution. We compare five different scenarios, each referring to an alternative level of timber harvests (due to changing rotation lengths or setting aside of forest areas). The study shows that enhancing the use of wood products at the expense of other materials, such as steel, plastic or concrete, can have a substantial impact on the overall carbon balance.</t>
  </si>
  <si>
    <t xml:space="preserve">Yes </t>
  </si>
  <si>
    <t>F3: Simulating spatiotemporal forest change from field inventory, remote sensing, growth modeling, and management actions</t>
  </si>
  <si>
    <t>S Huang, C Ramirez, M McElhaney, K Evans</t>
  </si>
  <si>
    <t>Contemporary forest management requires highly-detailed, spatially-contiguous, multi-temporal, and scenarios-comparable forest conditions. Field inventories and individual-tree models often contain highly-detailed data and allow for long-term complex scenarios comparison, but the information is only at sampled locations and lacks complete spatial coverage. Forest landscape models (FLMs) provide landscape-level spatiotemporal data, but the details that are important to land managers are often lost in the generalized outputs. We developed a modeling framework, F3, to integrate FIA (Forest Inventory and Analysis) plots, the Forest Vegetation Simulator (FVS), and FastEmap (Field And SatelliTe for Ecosystem MAPping) to simulate spatiotemporal forest change under natural succession and vegetation management. F3 extrapolates the details of forest inventory plots and individual-tree model outputs to a spatially-contiguous landscape by fusing tree-list field measurements, individual tree growth and yield models, remote sensing and environmental geospatial datasets. F3 allows for area-specific management action simulations. F3 compares FVS results with field measurements for temporal accuracy assessment and uses a leave-one-out cross-validation for spatial accuracy assessment. F3 adopts parallel computation techniques to implement the modeling in an automatic and efficient manner. The proof of concept of F3 was demonstrated in Tahoe National Forest (TNF) showing spatiotemporal changes on six forest structural metrics (quadratic mean diameter, basal area, biomass, habitat suitability index, canopy cover, and coarse woody debris) under natural succession, regeneration-cut, and thinning scenarios for the years 2014–2114 at a 30 m resolution. F3 can be used for initializing FLMs and for analyzing a wide range of ecosystem services; however, the under-representation of certain forest types in the FIA plot data set, the modeling bias from FVS, and choice of FastEmap covariates contribute to major uncertainties in the framework.</t>
  </si>
  <si>
    <t>FACING CLIMATE CHANGE IMPACTS ON NATIVE AMERICAN FORESTS</t>
  </si>
  <si>
    <t>AA Tarancón</t>
  </si>
  <si>
    <t>Stresses associated with climate change present a challenge to the sustainability of ecological processes and ecosystem structure, especially on Native American lands where research data are limited, and people rely heavily on ecosystem services. This dissertation focuses on understanding fire regimes, changes on forest structure and composition, and expert perceptions on prioritizing ecosystem services in and around the lands of the Mescalero Apache Tribe in New Mexico, USA. We developed three distinct but interrelated studies to address this range of issues: (1) spatiotemporal variability of fire regimes; (2) trends in the provision of Native American forest ecosystem services based on permanent plot data; and (3) application of an expert opinion approach to co-construct ecosystem services management in tribal lands.</t>
  </si>
  <si>
    <t>Factors Contributing to Efficient Forest Production in the Region of the Three-North Shelter Forest Program, China</t>
  </si>
  <si>
    <t xml:space="preserve">C Wang, X Chu, J Zhan, P Wang, F Zhang, Z Xin </t>
  </si>
  <si>
    <t>Forests are the most important renewable resources and provide critical ecosystem services worldwide, especially the provisioning service, making a great contribution to human well-being. The Three-North Shelter Forest Program (TNSFP) is a large-scale ecological project aimed at improving ecological environments and consolidating economic construction in China through the development of artificial forests. In our study, stochastic frontier analysis was adopted to estimate forest production efficiency (FPE) by using dynamic panel data. Based on the FPE of 13 provinces located within the TNSFP region during the period 2000–2016, the effects of the natural and socioeconomic influencing factors on FPE were further explored by using the Tobit regression model. The estimated results confirmed the validity of the constructed model and revealed an increasing trend of the mean annual FPE value, which ranged from 0.3147 in 2000 to 0.5681 in 2016. The FPE was declining from the eastern region to the western region in 2000. However, this spatial distribution characteristic changed enormously in 2016; regions with low FPE were in the center of the TNSFP region, surrounded by the regions with high FPE. Moreover, the following factors positively influenced FPE: average temperature (1.4476), total annual rainfall (0.0800), per capita GDP (0.0882), the education levels of forestry employees (0.2120), the number of forest technology stations in townships (0.0149), and disease and pest control areas (0.0190). However, the impacts of the policy relating to the Natural Forest Protection Program on FPE were insignificant. These influencing factors had differential effects on FPE within the TNSFP’s three sub-regions during the period 2000–2016. These findings can contribute to more efficient forest management and strengthen resource and environment management.</t>
  </si>
  <si>
    <t>Sustainability</t>
  </si>
  <si>
    <t>Farm-Level Microsimulation Modelling</t>
  </si>
  <si>
    <t>C O'Donoghue</t>
  </si>
  <si>
    <t xml:space="preserve">This book, which is the first to be published in the emerging field of farm-level microsimulation, highlights the different methodological components of microsimulation modelling: hypothetical, static, dynamic, behavioural, spatial and macro–micro. The author applies various microsimulation-based methodological tools to farms in a consistent manner and, supported by a set of Stata codes, undertakes analysis of a wide range of farming systems from OECD countries. To these case studies, O’Donoghue incorporates farming policies such as CAP income support payments, agri-environmental schemes, forestry planting incentives and biomass incentives – in doing so, he illuminates the merits of microsimulation in this environment. </t>
  </si>
  <si>
    <t>?Book</t>
  </si>
  <si>
    <t>Farm-Level Microsimulation Modelling: An updated survey</t>
  </si>
  <si>
    <t>There has been a growing discipline of farm-level microsimulation modelling that overlaps with the more historic farm-level modelling discipline (Richardson et al., 2014). Micro-simulation is the simulation of policy and economic change on micro-units. Micro-simulation models can be divided methodologically into those dealing with different dimensions of complexity, population, policy, time, space and behaviour and interactions between macro- and micro-levels. On a cross-cutting basis, models are divided into policy fields and units of analysis. While in much of the literature, the unit of analysis is the household and to a smaller extent the firm, in the field of farm-level microsimulation, the unit of analysis is the farm. The recent Handbook of Microsimulation (O’Donoghue, 2014) provided an overview of this sub-field of the farm-level microsimulation and considered recent developments. Specifically, most of the methodological areas of microsimulation are utilised within the field of farm-level microsimulation. In this survey, we take into account more recent developments and set the context for the development of models described in this book.</t>
  </si>
  <si>
    <t xml:space="preserve">Farm-Level Microsimulation Modelling </t>
  </si>
  <si>
    <t>Farming under urban pressure: Farmers' land use and land cover change intentions</t>
  </si>
  <si>
    <t xml:space="preserve">E Gomes, P Abrantes, A Banos, J Rocha, M Buxton </t>
  </si>
  <si>
    <t>Decisions about future land use are complex and involve a wide range of factors. The perceptions, intentions, and interests of the stakeholders involved are usually unpredictable. Different stakeholders manage land by choosing different future options and revealing different expectations. Greater proximity to built-up areas confronts farmers with challenges about future land use and land cover change (LUCC).
This study aims to identify how external drivers can affect farmers’ future LUCC intentions focusing on conversion of agricultural land to urban development. We explore two scenarios projected for the time horizon of 2025 based on farmers’ LUCC intentions: A0 – current social and economic trend; and B0 – increasing demand for urban development. We selected the Torres Vedras municipality (Portugal) as case study, an area predominantly agricultural but with a progressively urban intensification in the past two decades. We conducted interviews to capture the farmers’ LUCC intentions and modelled an artificial neural network – a multilayered perception to allocate the potential areas for urban development. Parishes with the highest urban pressure were identified using a cluster analysis. These were compared with areas expected to be urbanized (defined in the master plan). Results suggest an increasing farming intensity in the A0 scenario, and an urban growth increase of more than 40% in the B0 scenario, with negative impacts on farming expansion. The outcomes can be applied to spatial planning instruments in order to assist planners to define land transformation priorities and adjust them to spatial trends.</t>
  </si>
  <si>
    <t>Applied Geography</t>
  </si>
  <si>
    <t>Financial viability and carbon payment potential of large-scale silvicultural intensification in logged dipterocarp forests in Indonesia</t>
  </si>
  <si>
    <t>C Romero, FE Putz</t>
  </si>
  <si>
    <t>To sustain timber yields from selectively logged tropical forests, silvicultural treatments beyond reduced-impact logging are often recommended but seldom implemented outside of research areas. To determine the extent to which financial constraints justify the reluctance of Indonesian forest industries to intensify their silviculture at operational scales, we develop a series of scenarios to compare the financial viability of enrichment planting along cleared lines through twice logged forest (TPTJ) with the common practice of selective logging alone (TPTI). Because TPTJ also increases carbon stocks relative to the logged-only option, we consider carbon payments in some scenarios. With a discount rate of 6% and a cutting cycle of 30 years, TPTJ yields higher net present values (NPVs) than TPTI (US$442 vs $145/ha, respectively). TPTJ still provides higher NPVs than TPTI with discount rates up to 8% and cutting cycles of 25–30 years. With carbon payments of US$9.6/Mg CO2e, TPTJ maintains a positive NPV with discount rates up to 13%. In contrast, TPTI has positive NPVs with discount rates up to 12% with cutting cycles of 25–30 years. At all discount rates with positive NPVs, TPTJ yields higher NPVs than TPTI for all comparisons with equal cutting cycle durations (US$69–3,370/ha vs. US$68–393/ha). Given its substantial impacts on forest structure and composition, the more intensive TPTJ treatment should be implemented in only small and appropriately selected portions of managed landscapes.</t>
  </si>
  <si>
    <t>2 (for which 4 different harvest cycles)</t>
  </si>
  <si>
    <t>Dipterocarp forests in Indonesia</t>
  </si>
  <si>
    <t>Fire behavior in Pinus halepensis thickets: Effects of thinning and woody debris decomposition in two rainfall scenarios</t>
  </si>
  <si>
    <t>M Palmero-Iniesta, R Domènech, D Molina-Terrén, JM Espelta</t>
  </si>
  <si>
    <t>Thinning is recommended in overstocked thickets to improve forest structure and reduce high-intensity stand replacing fires. Many studies have outlined the benefits of thinning for forest growth and reproduction but effectiveness in fire intensity needs more attention. Moreover, the effect that slash generated by thinning may have on fire behavior has been seldom explored. Here we simulated fire behavior on unthinned and thinned Aleppo pine (Pinus halepensis) thickets in Catalonia (Northeast Spain) where woody residues were left in situ. Furthermore, we simulated fire behavior one year later considering the reduction in the dead fuel load, using decomposition rates empirically determined under high and low rainfall. We could also assess the accuracy of our simulations by measuring fire severity on trees in the same study area after a real wildfire. Simulations predicted that thinning prevents the occurrence of active crown fires and reduces mean flame length (from 6.2 ± 0.8 to 1.5 ± 0.2 m), the rate of fire spread (from 5.4 ± 0.9 to 0.9 ± 0.1 m min−1) and the fireline intensity (from 3631 ± 686 to 446 ± 70 kW m−1) compared to unthinned thickets. In the thinned stands these parameters further decrease one year later owing to the decomposition of woody residues. Decomposition of woody residues was observed to be faster under a high rainfall scenario leading to a reduction in simulated flame length and fire intensity twice as fast as under low rainfall. In accordance with the lack of active crown fires and the lower flame length predicted for thinned thickets, fire severity observed after a real wildfire in the study area was lower in thinned than in unthinned stands (respectively, 2.02 ± 0.13 vs. 2.93 ± 0.15 in a scale of 0–4). The agreement between simulations that predicted a reduction in fire intensity in thinned thickets and the lower fire damage (fire severity) observed confirms the benefits of thinning young P. halepensis thickets to reduce fire effects. Moreover, our results indicate that leaving woody residues in situ after the thinning of these young thickets does not increase fire intensity. Yet, the influence of precipitation on the decomposition of woody residues highlights the uncertainties that an increase in drought in Mediterranean-type climates may have in the behavior of future fire events.</t>
  </si>
  <si>
    <t>Forest adaptation and transition in the eastern united states under climate change: a forest landscape modeling method</t>
  </si>
  <si>
    <t>JS Fraser</t>
  </si>
  <si>
    <t>Forest management is rapidly shifting in focus to address the adaptive capacity of forests under uncertain future climates. Managers and researchers often utilize models to proactively develop strategies for forest adaptation management and in order for these models to provide useful results they must realistically represent a multitude of complex processes. Here we detail a linked-model methodology for predicting the response of forests to climate change over large heterogeneous landscapes under a range of adaptation management scenarios. We used a forest ecosystem process model to simulate forests across the eastern United States under a range of future climate scenarios and found that ecotones between major forest types or natural community types may be the most vulnerable to large declines in biomass due to climate change. We then show that the implementation of a probability-based method for estimating individual tree fire mortality can realistically reproduce conditions observed in field inventory data. Finally, we test the effectiveness of different climate forest adaptation strategies at maintaining or increasing the presence and geographic distribution of species on a heterogeneous landscape under climate change.</t>
  </si>
  <si>
    <t>Forest bioenergy feedstock in Lithuania–Renewable energy goals and the use of forest resources</t>
  </si>
  <si>
    <t>X Pang, R Trubins, V Lekavicius, A Galinis, G Mozgeris, G Kulbokas, U Mörtberg</t>
  </si>
  <si>
    <t>Demands on forest bioenergy feedstock are expected to increase in many countries due to climate change mitigation. However, sustainable use of forest biomass resources can be ensured only if local and landscape conditions are taken into account, linking energy use to its resource base. The aim of this study was to analyse the forest biomass potential for Lithuania's energy pathways, while comparing the projected demand of forest bioenergy feedstock with resource projections. This was performed using the Landscape simulation and Ecological Assessment (LEcA) tool and the energy model MESSAGE. Biomass demand can be met up to 2050, after which demands under a Biomass Low pathway can still be met by the domestic forest resource if other wood uses are reduced, while Biomass High leads to a biomass deficit regarding domestic forest resources. Information exchange between the energy model and the LEcA tool enables an integrated sustainability assessment, and may contribute to a sustainable and efficient use of forest as a bioenergy feedstock resource.</t>
  </si>
  <si>
    <t>Energy Strategy Reviews</t>
  </si>
  <si>
    <t>Forest Carbon Supply in Nepal: Evidence from a Choice Experiment</t>
  </si>
  <si>
    <t>S Dissanayake, RA Bluffstone, E Somanathan, H Luintel, NS Paudel, M Toman</t>
  </si>
  <si>
    <t>This paper uses a choice experiment conducted in Nepal during 2013 to estimate household-level willingness to participate in a village-level program under the Reduced Emissions from Deforestation and Forest Degradation initiative requiring reductions in fuelwood collection, as a function of the price paid per unit of avoided carbon dioxide emissions. The analysis examines incentives to participate both in villages having formal community forest management, the core institution for implementing Reduced Emissions from Deforestation and Forest Degradation, and villages having only informal forest user groups. Contrary to previous findings in the literature about participation incentives, but in keeping with other recent studies of Reduced Emissions from Deforestation and Forest Degradation pilots in Nepal, this study finds that relatively little emission reduction would take place at prices of $1.00 to $5.00 per ton of avoided carbon emissions. Formal community forests will almost certainly be the core institution within which Reduced Emissions from Deforestation and Forest Degradation is implemented in Nepal and likely other countries. The study finds that average and median values of payment required for agreement to reduce fuelwood collection are substantially larger for formal forest user groups than in informal communities. This reflects that formal groups likely already have fuelwood collection restrictions in place, whereas informal groups may de facto permit open access extraction. The analysis also suggests that households that are part of informal groups react to Reduced Emissions from Deforestation and Forest Degradation very differently than households that are formal group members. Broadly speaking, “underprivileged” formal group member households, such as those who are landless, female-headed, and poor, appear to be warier of fuelwood collection restrictions and thus require higher payments than average respondents. This difference does not appear to carry over to informal group members.</t>
  </si>
  <si>
    <t>?Policy Research Working Papers?</t>
  </si>
  <si>
    <t>Forest decision support systems for the analysis of ecosystem services provisioning at the landscape scale under global climate and market change scenarios</t>
  </si>
  <si>
    <t>EM Nordström, M Nieuwenhuis, EZ Başkent…</t>
  </si>
  <si>
    <t>Sustainable forest management is driving the development of forest decision support systems (DSSs) to include models and methods concerned with climate change, biodiversity and various ecosystem services (ESs). The future development of forest landscapes is very much dependent on how forest owners act and what goes on in the wider world; thus, models are needed that incorporate these aspects. The objective of this study is to assess how nine European state-of-the-art forest DSSs cope with these issues. The assessment focuses on the ability of these DSSs to generate landscape-level scenarios to explore the output of current and alternative forest management models (FMMs) in terms of a range of ESs and the robustness of these FMMs in the face of increased risks and uncertainty. Results show that all DSSs assessed in this study can be used to quantify the impacts of both stand- and landscape-level FMMs on the provision of a range of ESs over a typical planning horizon. DSSs can be used to assess how timber price trends may impact that provision over time. The inclusion of forest owner behavior as reflected by the adoption of specific FMMs seems to be also in the reach of all DSSs. Nevertheless, some DSSs need more data and development of models to estimate the impacts of climate change on biomass production and other ESs. Spatial analysis functionality needs to be further developed for a more accurate assessment of the landscape-level output of ESs from both current and alternative FMMs.</t>
  </si>
  <si>
    <t>Forest ecosystem and avian niche modeling: Improving Climate Change Forest Modeling via Interdisciplinary Model Linking</t>
  </si>
  <si>
    <t>ES Walsh</t>
  </si>
  <si>
    <t>Climate change is impacting forest structure and processes, and more than half of the forested land cover of North America will experience future climates that differ from historical growing conditions. Forest composition and structure are integral to biodiversity, however, climate change induced declines in tree species occurrence, increases in forest mortality events, and increases in burned area will have biodiversity implications. Process-based forest landscape models provide a means to evaluate forest structure, composition, and biogeochemical responses to climate change, while providing data to secondarily model biodiversity responses. This dissertation focuses on integrating forest landscape and avian niche models to evaluate the effects of climate change on the Northern Rockies Ecoregion of Idaho, USA.</t>
  </si>
  <si>
    <t>Forest governance and international partnerships in the Congo Basin</t>
  </si>
  <si>
    <t>T Trefon</t>
  </si>
  <si>
    <t>The Congo Basin is home to the world’s second-largest mosaic of tropical rainforests. These forests are essential to local populations for their livelihoods, and they matter to the international community for harboring biodiversity and potentially contributing to climate change mitigation. Over the past twenty years, international partnerships have played a crucial role in supporting scientific research and forest policy design. Such partnerships have helped yield major advances in expert knowledge of forest ecology, wildlife distribution, the carbon economy, people’s role in traditional forest management practices, and forest governance from normative and political economy perspectives. Despite this progress, countries in the region still do not have clearly defined official forestry policies. This article—based on twenty-five years of related research and field experience—presents the partnership architecture that is gradually enabling stakeholders to rethink the decision-making process for this internationally recognized priority. While diplomacy and partnerships can foster progress, they will only be effective when scientific research is embedded in an environment of good governance and functioning democratic institutions.</t>
  </si>
  <si>
    <t>Science &amp; Diplomacy</t>
  </si>
  <si>
    <t>Forest governance and management across time: developing a new forest social contract</t>
  </si>
  <si>
    <t>E Mårald, C Sandstrom, A Nordin</t>
  </si>
  <si>
    <t>A book</t>
  </si>
  <si>
    <t>Forest hydrology modeling</t>
  </si>
  <si>
    <t>HE Golden, GR Evenson, S Tian, D Amatya, G Sun</t>
  </si>
  <si>
    <t>Forest Landscape Development Scenarios (FoLDS)–A framework for integrating forest models, owners' behaviour and socio-economic developments</t>
  </si>
  <si>
    <t>GM Hengeveld, E Schüll, R Trubins, O Sallnäs</t>
  </si>
  <si>
    <t>The FoLDS framework presented in this paper is set up to develop scenarios for forested landscapes with a transparent connection between the broad-scale developments in socio-economic factors and the ecosystem services provided. The forests that provide these ecosystem services are managed by a multitude of forest owners. Different forest owners have their own objectives and will thus adjust their forest management differently to socio-economic developments. The FoLDS framework breaks down the connection from socio-economic developments to the landscape level in three steps. In the first step, a structure is provided for deciding on scenarios combining the socio-economic factors that have most influence on forest owners. In the second step, the scenarios are translated to the distribution of forest management approaches in the landscape by invoking a behavioural matrix of forest owner types and forest management decisions. The third step involves the implementation of these forest management approaches in a forest modelling tool that is tailored to the specific landscape at hand. The results of these calculations are then translated to a set of indicators for the ecosystem services of interest. A survey among researchers experienced with the FoLDS framework indicates that there is an added value in systematically including both qualitative and quantitative scenario methods for forested landscapes.</t>
  </si>
  <si>
    <t>Forest management and future dynamics of the Carpathian forest landscape</t>
  </si>
  <si>
    <t>I Kruhlov, D Thom, W Keeton, R Scheller, O Chaskovskyy</t>
  </si>
  <si>
    <t>FOREST MANAGEMENT CHALLENGES AND OPPORTUNITIES OF TWO-LAYERED BIRCH AND SPRUCE STANDS IN LATVIA</t>
  </si>
  <si>
    <t>J Vuguls, G Šņepsts, Z Lībiete, P Zālītis</t>
  </si>
  <si>
    <t>Forestry in Latvia in the 20th century was strongly focused on the establishment and management of pure Scots pine and Norway spruce stands trying to avoid any admixture of other tree species. Knowledge on the economic feasibility of the mixed stands’ management is still rather poor in Latvia, while at the same time the establishment of mixed stands of Norway spruce and birch species has become an attractive management objective in Finland and Sweden. This paper used the data from the Latvian National Forest inventory to quantify the amount of birch stands with the second layer of spruce, as the first step to justify the development of recommendations for alternative management options in this type of stands. According to the results, there are 121 752 ha of birch stands with the second layer of Norway spruce, and most of those are located in Hylocomiosa, Oxalidosa, Myrtillosa mel. and Myrtillosa turf.mel. site types. The mean standing volume of birch stands with Norway spruce understorey was higher than in birch stands with no spruce understorey, and Hylocomiosa, Oxalidosa, Myrtillosa mel. were the most productive site types both in terms of total standing volume and that of the Norway spruce growing in the second layer. Analysed data also revealed that the management of birch stands already now differs strongly in state and private forests, in the latter being more focused on selective fellings. It is possible to develop and test alternative management methods of birch stands with the second layer of Norway spruce to maximise yield and reduce expenses of forest regeneration.</t>
  </si>
  <si>
    <t>Research for Rural Development</t>
  </si>
  <si>
    <t>Forest management could counteract distribution retractions forced by climate change</t>
  </si>
  <si>
    <t>L Mair, PJ Harrison, M Räty, L Bärring</t>
  </si>
  <si>
    <t>Climate change is expected to drive the distribution retraction of northern species. However, particularly in regions with a history of intensive exploitation, changes in habitat management could facilitate distribution expansions counter to expectations under climate change. Here, we test the potential for future forest management to facilitate the southward expansion of an old‐forest species from the boreal region into the boreo‐nemoral region, contrary to expectations under climate change. We used an ensemble of species distribution models based on citizen science data to project the response of Phellinus ferrugineofuscus , a red‐listed old‐growth indicator, wood‐decaying fungus, to six forest management and climate change scenarios. We projected change in habitat suitability across the boreal and boreo‐nemoral regions of Sweden for the period 2020–2100. Scenarios varied in the proportion of forest set aside from production, the level of timber extraction, and the magnitude of climate change. Habitat suitabilities for the study species were projected to show larger relative increases over time in the boreo‐nemoral region compared to the boreal region, under all scenarios. By 2100, mean suitabilities in set‐aside forest in the boreo‐nemoral region were similar to the suitabilities projected for set‐aside forest in the boreal region in 2020, suggesting that occurrence in the boreo‐nemoral region could be increased. However, across all scenarios, consistently higher projected suitabilities in set‐aside forest in the boreal region indicated that the boreal region remained the species stronghold. Furthermore, negative effects of climate change were evident in the boreal region, and projections suggested that climatic changes may eventually counteract the positive effects of forest management in the boreo‐nemoral region. Our results suggest that the current rarity of this old‐growth indicator species in the boreo‐nemoral region may be due to the history of intensive forestry. Forest management therefore has the potential to compensate for the negative effects of climate change. However, increased occurrence at the southern range edge would depend on the dispersal and colonization ability of the species. An increase in the amount of set‐aside forest across both the boreal and boreo‐nemoral regions is therefore likely to be required to prevent the decline of old‐forest species under climate change.</t>
  </si>
  <si>
    <t>Forest management for adaptation to climate change in the Mediterranean basin: A synthesis of evidence</t>
  </si>
  <si>
    <t>A Vilà-Cabrera, L Coll, J Martínez-Vilalta, J Retana</t>
  </si>
  <si>
    <t>As global climate becomes warmer, the maintenance of the structure and function of Mediterranean forests constitutes a key challenge to forest managers. Despite the need for forest adaptation, an overall evaluation of the efficacy of current management strategies is lacking. Here we describe a theoretical framework for classifying management strategies, explicitly recognizing trade-offs with other, untargeted ecosystem components. We then use this framework to provide a quantitative synthesis of the efficacy of management strategies in the Mediterranean basin. Our review shows that research has focused on strategies aimed at decreasing risk and promoting resistance in the short-term, rather than enhancing long-term resilience. In addition, management strategies aiming at short-term benefits frequently have unintended consequences on other adaptation objectives and untargeted ecosystem components. Novel empirical studies and experiments focusing both on adaptation objectives and multiple responses and processes at the ecosystem level are needed. Such progress is essential to improve the scientific basis of forest management strategies and support forest adaptation in the Mediterranean basin.</t>
  </si>
  <si>
    <t>No</t>
  </si>
  <si>
    <t>Forest Management for Climate Change in New England and the Klamath Ecoregions: Motivations, Practices, and Barriers</t>
  </si>
  <si>
    <t>RM Scheller, R Parajuli</t>
  </si>
  <si>
    <t>Understanding perceptions and attitudes of forest managers toward climate change and climate adaptive forest management is crucial, as they are expected to implement changes to forest resource management. We assessed the perceptions of forest managers toward climate adaptive forest management practices through a survey of forest managers working in private firms and public agencies in New England and the Klamath ecoregion (northern California and southwestern Oregon). We analyzed the motivations, actions, and potential barriers to action of forest managers toward climate adaptive forest management practices. Results suggest that managing for natural regeneration is the most common climate adaptive forest management approach considered by forest managers in both regions. Lack of information about the best strategies for reducing climate change risks, lack of education and awareness among the clients, and perceived client costs were forest managers’ primary barriers to climate adaptive management. Our findings suggest useful insights toward the policy and program design in climate adaptive forest management for both areas.</t>
  </si>
  <si>
    <t>Forest management practice for enhancing carbon sequestration in national forests of Korea</t>
  </si>
  <si>
    <t xml:space="preserve">H An, HD Seok, SM Lee, J Choi </t>
  </si>
  <si>
    <t>This paper examines forest management planning and its possible outcomes using linear programing (LP). More specifically, the most appropriate forest harvesting schedule was selected that can maximize the carbon sequestration in the current forest areas considering forest manager’s income. The LP model allows the managers to segment forests into cutting units under rotation basis logging activities. Through harvest prescription from LP, we derived the balanced age-class distribution that constitutes improved conditions for sustainable use of forest resource. However, the solutions from LP did not achieve normal forests with perfectly even aged distribution. Instead, it produced a left-skewed age-class distribution due to the cost restriction of management ruling out the achievement of a normal forest as an optimal solution. The results from our LP model also confirm that the forest management activities will enhance yearly carbon sequestration in forests for all scenarios compared to baseline, and the shorter rotation ages tend to call for more carbon sequestration and economic profit. However, it is difficult to ensure that 50 years rotation is the optimal rotation age for the target forests, since we do not consider the benefit of biodiversity conservation.</t>
  </si>
  <si>
    <t>Korea</t>
  </si>
  <si>
    <t>Linear programing (LP) model</t>
  </si>
  <si>
    <t>Forest Science and Technology</t>
  </si>
  <si>
    <t>Forest management scenarios and their effects on ecosystem services: some analytical results from Sweden</t>
  </si>
  <si>
    <t xml:space="preserve">BC Poudel </t>
  </si>
  <si>
    <t>Sweden has just more than 23 million hectares of productive forest, which has been actively managed for more than 100 years. This has led to one of the recognized forest products exporting country. Despite the vital role of forests in providing forest products in sustaining various human needs, there is an increasing demand for the inclusion of ecosystem services in forest planning decision making. Today, methods in conventional assessments on forest growth, yield and harvest are facing changes due to extended interests in the assessments on overall forestry systems effects on ecosystem services including carbon balance of the system. Recently, integrated approaches that have concepts of forest science, wood material science, energy science and cleaner productions have been used in the field of forestry to assess the important role of forestry in reducing carbon emissions. This paper uses a system analysis approach to perform a model based analysis that includes forest management and their effects on different indicators of ecosystem services in Swedish forest landscape.</t>
  </si>
  <si>
    <t>Chapter in a book Society’s steering systems: a Friend book to Inga Carlman</t>
  </si>
  <si>
    <t>Forest management scenarios in a changing climate: trade‐offs between carbon, timber, and old forest</t>
  </si>
  <si>
    <t>MK. Creutzburg, RM. Scheller, MS. Lucash, SD. LeDuc, MG. Johnson</t>
  </si>
  <si>
    <t>Balancing economic, ecological, and social values has long been a challenge in the forests of the Pacific Northwest, where conflict over timber harvest and old‐growth habitat on public lands has been contentious for the past several decades. The Northwest Forest Plan, adopted two decades ago to guide management on federal lands, is currently being revised as the region searches for a balance between sustainable timber yields and habitat for sensitive species. In addition, climate change imposes a high degree of uncertainty on future forest productivity, sustainability of timber harvest, wildfire risk, and species habitat. We evaluated the long‐term, landscape‐scale trade‐offs among carbon (C) storage, timber yield, and old forest habitat given projected climate change and shifts in forest management policy across 2.1 million hectares of forests in the Oregon Coast Range. Projections highlight the divergence between private and public lands under business‐as‐usual forest management, where private industrial forests are heavily harvested and many public (especially federal) lands increase C and old forest over time but provide little timber. Three alternative management scenarios altering the amount and type of timber harvest show widely varying levels of ecosystem C and old‐forest habitat. On federal lands, ecological forestry practices also allowed a simultaneous increase in old forest and natural early‐seral habitat. The ecosystem C implications of shifts away from current practices were large, with current practices retaining up to 105 Tg more C than the alternative scenarios by the end of the century. Our results suggest climate change is likely to increase forest productivity by 30–41% and total ecosystem C storage by 11–15% over the next century as warmer winter temperatures allow greater forest productivity in cooler months. These gains in C storage are unlikely to be offset by wildfire under climate change, due to the legacy of management and effective fire suppression. Our scenarios of future conditions can inform policy makers, land managers, and the public about the potential effects of land management alternatives, climate change, and the trade‐offs that are inherent to management and policy in the region.</t>
  </si>
  <si>
    <t>Pacific Northwest, Oregon Coast Range</t>
  </si>
  <si>
    <t>LANDIS-II forest simulation model</t>
  </si>
  <si>
    <t>Forest Policy Evaluation in European Countries Using the PROMETHEE Method</t>
  </si>
  <si>
    <t>S Tsiaras, Z Andreopoulou</t>
  </si>
  <si>
    <t>The aim of the paper is to evaluate Forest Policy performance in the countries of Europe, using a multiple criteria analysis based on forestry sector data retrieved by Eurostat. Multiple Criteria Decision Analysis is strongly connected with Policy and decision-making, and it can mitigate the uncertainty of planning providing robust solutions, while it is broadly used for agri-environmental issues. The PROMETHEE method was used to provide a ranking of the European countries in their Forest Policy performance drawing on data covering all three sustainability pillars: economy, environment, and society. According to the findings, the Czech Republic has the best performance among the examined countries regarding Forest Policy implementation. Other countries that can be singled out for best practices are Germany, Slovakia, and Hungary. Greece, on the other hand, is ranked last and the evidence verifies that the economic crisis has seriously affected the country in multiple areas. The country rankings were more volatile in the middle places, while countries with high or low performance on Forest Policy implementation maintained a more stable position across the three scenarios. The forest area as an input significantly affects the final ranking of the European countries. In general, large areas available for wood supply lead to a lower country ranking in Forest Policy performance as in Sweden, Finland, and Spain; only Germany achieves a high ranking among countries with large areas available for wood supply. The findings provide an overview of the current situation relating to Forest Policy implementation among European countries and could be used by the European Union in a future framework of Common Forest Policy in the EU.</t>
  </si>
  <si>
    <t>Advances in Operational Research in the Balkans</t>
  </si>
  <si>
    <t>Forest products: contribution to carbon storage and climate change mitigation</t>
  </si>
  <si>
    <t>G Cardellini</t>
  </si>
  <si>
    <t>Climate change is one of the biggest threats for our earth. Mitigation of climate change is thus an urgent challenge our society needs to take up. Many benefits are provided by forests, and one is their potential to mitigate climate change. This mitigating effect can be achieved in many ways, for example increasing the stock of carbon in managed forests or replacing more emission-intensive goods with wood-based products. To maximize the climate mitigation potential of forest and wood products use it is important to correctly quantify their climate mitigating role. A tool to do so is life cycle assessment (LCA), which estimates the environmental burdens of services and goods over their entire life cycle. While this method has been widely used in the past in the forest sector, its application still poses many challenges. Here, we worked to improve the capability of LCA to be used as a tool to assess the climate mitigation potential of forests and wood products. This general context of the thesis is presented in chapter 1. In the first part of the thesis the challenge was addressed at a more generic LCA level. Chapter 2 focused on the collection and analysis of data on the current state of forest management practices in Europe. Based on the collected information the free and open EFO-LCI (European Forestry Operations Life Cycle Inventory) database was built. The collected data showed that European forests are quite diverse in many aspects like rotation length, amount and assortments of wood products harvested and machinery used in the interventions. This diversity in the management is also translated into different life cycle impacts. The variability of the input data proved to be an important factor in determining the variability of the Global Warming impact of raw wood production, with the estimated anthropogenic impacts ranging from 0.4 to 73.1 kg CO2eq/m3 in EFO-LCI and the biogenic impacts from 1.6 to 451.9 kg CO2eq/m3. The release of our regionalized inventory can serve to improve the accuracy of life cycle studies aiming at assessing the relative environmental role of wood production. Chapter 3 tackled the issue from a more general methodological viewpoint. The lack of temporal resolution in LCA, and of a methodology to solve the Life Cycle Inventory (LCI) dynamically, was addressed due to the relevance of the issue for the forestry sector. Network analysis and convolution were used in combination with the traditional matrix-based structure of life cycle inventory to both solve the LCI dynamically and consider time also in the impact assessment. Following the open source philosophy, the developed approach was also translated into a free and open software named Temporalis. The functioning of the method and the advantages of using a dynamic approach were illustrated with a real-case example. The dynamic life cycle of glulam was performed to show how considering its temporal information can offer new insights into the environmental role played by wood products. If was found that the temporal parameters (i.e. rotation length and product lifetime) used to model the dynamic of biogenic carbon fluxes can greatly influence the results which, for the same system, could range from -71 kg CO2eq 443 kg CO2eq when considering a temporal horizon of 20, from -901 kg CO2eq to 667 kg CO2eq when considering a temporal horizon of 100 years and from -546 kg CO2eq to -120 kg CO2eq when considering a temporal horizon of 500 years. In the second part, a more applied approach was followed. Chapter 4 combined the work of the previous two with other data and modelling approaches to assess how European forests would be affected by a change in the management strategies in terms of carbon fluxes, timber harvesting and climate change impact. It was found that timber production is a relatively efficient production chain, with an estimated GWP impact ranging from -1986 kg CO2eq/m3 harvested wood to -2989 kg CO2eq/m3 harvested wood depending on the year and the scenario. Looking at the overall performance of the system, changing management increases the climate change impact of the system at most of 11% by 2050, with this effect mostly driven by the increased emissions of soil carbon. In the study also the future wood demand was considered and this economic consideration proved to be a decisive factor in shaping the future evolution of European forests. In fact, the realizable changes in forest management were buffered by the constraint posed by the relative demand for timber. In chapter 5 a dynamic and consequential life cycle-based assessment framework to estimate the climate mitigation potential of actions and policies in the forest-wood sector was proposed and illustrated with an example. In the analyzed case-study it has been shown that the estimated net climate change impact of the systems could range from - 274 to -111 tonnes of CO2eq/ha/yr by the year 2030 in function of the methodological approach followed. The used accounting procedure influenced the estimated substitution effect which, eventually, was secondary in comparison to the benefits yield by the reduced climate change impact of the system. The results suggested that increasing the climate efficiency of the whole chain should be prioritized over the maximization of the substitution benefits. This work contributed to improving the quality and availability of the inventory data in the European forestry sector and provided a solution for the issue of temporal consideration in LCA, which allows dealing better with the long production cycles of the forestry-wood sector. It was also learnt that the theoretical mitigation potential of forest management might be constrained by the economy and that reducing the climate change impact of the wood sector rather than maximizing the substitution benefits might be the best climate strategy. Future research should, among others, focus on the better understating dynamic of wood in the wood sector, for which data are still way to scarce and very little is known about how the resource wood is effectively used along the chain.</t>
  </si>
  <si>
    <t>?PhD Thesis?</t>
  </si>
  <si>
    <t>Forest Reaction to the 2018 Drought: Comparing the Hyltemossa and Rumperöd Forests</t>
  </si>
  <si>
    <t>E Delin</t>
  </si>
  <si>
    <t>This paper analyzes the reactions of two forests, located in the same region, to drought conditions that occurred in 2018. Both locations experienced similar conditions including higher temperature and less precipitation than the previous four years. Both experienced drought that would be categorized as moderate according to standard precipitation index calculations and soil moisture values were very similar. It was found that both forests reacted very differently despite these similarities, with the Hyltemossa location experiencing a more severe decrease in net ecosystem exchange and variations in ecosystem respiration and gross primary production. Possible reasons put forward for this difference include crowding, diversity, and canopy protection attributed to the different management techniques used in each forest (clear-cutting in Hyltemossa and continuous cover forestry in Rumperöd). Due to the complexity of interactions within the ecosystem, it is not possible to definitively state a leading cause for this difference in response. Other variables such as vapor pressure deficit, evapotranspiration, water retention curves, and topography of the sites should be evaluated in the future in order to get a broader understanding of the reaction to drought and similarities or differences between sites.</t>
  </si>
  <si>
    <t>?Bachelor's Thesis?</t>
  </si>
  <si>
    <t>Forest Resources Management Using Geospatial Tools (Case study: Northern Nigeria)</t>
  </si>
  <si>
    <t>AK Usman, AH Abdullahi, J Opara</t>
  </si>
  <si>
    <t>The present study investigates the reliability of Remote Sensing (RS) and Geographical Information System (GIS) in monitor and management of vegetation resources for sustainable development. Vegetation change is a major environmental problem experienced in different land use types particularly in lands under uncoordinated practices.. Landsat MSS satellite images, Landsat Operational land imager and field survey were used. Results revealed that woodland (6.5%) and crop/bare land (8.1%) experience a steady decreasing trend. Moreover, annual rate of change for crop/bare land is alarming culminating to about plus 50% during the study, while that of woodland and grassland has been minus 15.59 and 3.9%, respectively. This clearly suggests that vegetation resource in the study area is rapidly decreasing and therefore needs urgent attention. Hence, due to crucial importance of vegetation cover in the provision of food, shelter, wildlife habitat, fuel, daily supplies of medicinal ingredients and paper, forest resources management using geospatial tools is highly indispensable for sustainable development.</t>
  </si>
  <si>
    <t>Central Asian Journal of Environmental Science and Technology Innovation</t>
  </si>
  <si>
    <t>Forest sector greenhouse gas emissions sensitivity to changes in forest management in Maine (USA)</t>
  </si>
  <si>
    <t>JS Gunn, T Buchholz</t>
  </si>
  <si>
    <t>We used a life cycle greenhouse gas (GHG) accounting tool to test the sensitivity of Maine’s state-wide forest sector GHG emissions to changes in forest management. Inputs included forest cover data and growth and yield models for the state of Maine. We estimated net GHG emissions over 100- and 300-year time horizons of different management strategies across a range of carbon (C) pools and emission sources. C pools included: (1) storage in above- and below-ground live and dead biomass; (2) storage in forest products in use and in landfills; (3) harvest, transport, and manufacturing emissions; (4) avoided emissions (substitution, bioenergy); and (5) landfill methane fluxes. Continuation of the baseline forest sector was a net GHG sink throughout the 300-year modelling period. Increasing management intensity through greater use of even-aged management increased total emissions compared with the baseline. Scenarios that increase the area of no harvest set asides compared favourably with baseline GHG emissions predicted for reduced harvesting intensity scenarios when product substitution was not considered. The sensitivity of results to inclusion or exclusion of GHG pools, such as avoided emissions through product substitution, illustrates the importance of assumptions when evaluating complex LCA systems.</t>
  </si>
  <si>
    <t>100 and 300 years</t>
  </si>
  <si>
    <t>Maine</t>
  </si>
  <si>
    <t>Forest tenure reforms and socio-environmental consequences case studies on Guatemala and Nicaragua</t>
  </si>
  <si>
    <t>IM Monterroso Ibarra</t>
  </si>
  <si>
    <t>During the last thirty years, legal reforms promoting changes in rules and regulations that govern the appropriation and use of natural resources have resulted in a shift of responsibilities and the recognition of rights to organized groups such as indigenous people and local communities. This formal redefinition of rights among different right holders at various levels has been defined as forest tenure reforms This dissertation has analyzed different types of reform in forestlands of Guatemala and Nicaragua to understand the extent to which these reforms have recognized collective rights of forest dependent communities to understand their socio-environmental consequences. Three main research questions have guided this dissertation work: (1) what factors motivate and shape emergence of tenure reform processes? (2) How institutional change brought about by reforms shifts tenure rights and impact local community livelihoods and forest conditions? (3) What conditions surrounding the devolution of rights led to the continuity of forest tenure reform? Results show the need to analyze three aspects to understand the nature of reforms and their outcomes: the statutory change and its origin, how the implementation of this change plays out in practice, and the way in which reforms enable improvements in livelihoods and forest conditions, including maintenance of ecosystem functioning. Case studies show that tenure rights and practices are socially embedded. Which sets of claims over resources is formalized through rights, which sets of forest users will be recognized, what set of state institutions will become rights granters depends from the social and political context in each case and it is not exempt from contestation. As demonstrated by the cases presented here, however, our understanding demands consideration of the political and historical processes that construct and shape forest tenure rights and practices, taking into account history and change over time, conflict and negotiation with multiple actors at multiple scales and the dynamic production of space and boundaries. Research is required that pays greater attention to the dynamic processes that produce and alter institutions and behavior, including not only the analysis of changing property rights but also broader processes of territory construction. These dynamic landscapes present considerable challenges not only for communities but also for practitioners. This calls for mixed method approaches that use different set of techniques to uncover patterns within countries and across types of reforms, to generate in-depth understandings of implementation processes, interactions and outcomes.</t>
  </si>
  <si>
    <t>G Domke, CA Williams, R Birdsey, J Coulston</t>
  </si>
  <si>
    <t>FORests and HYdrology under Climate Change in Switzerland v1. 0: a spatially distributed model combining hydrology and forest dynamics</t>
  </si>
  <si>
    <t>MJR Speich, M Zappa, M Scherstjanoi, H Lischke</t>
  </si>
  <si>
    <t>We present FORHYCS (FORests and HYdrology under Climate Change in Switzerland), a distributed ecohydrological model to assess the impact of climate change on water resources and forest dynamics. FORHYCS is based on the coupling of the hydrological model PREVAH and the forest landscape model TreeMig. In a coupled simulation, both original models are executed simultaneously and exchange information through shared variables. The simulated canopy structure is summarized by the leaf area index (LAI), which affects local water balance calculations. On the other hand, an annual drought index is obtained from daily simulated potential and actual transpiration. This drought index affects tree growth and mortality, as well as a species-specific tree height limitation. The effective rooting depth is simulated as a function of climate, soil, and simulated above-ground vegetation structure. Other interface variables include stomatal resistance and leaf phenology.
Case study simulations with the model were performed in the Navizence catchment in the Swiss Central Alps, with a sharp elevational gradient and climatic conditions ranging from dry inner-alpine to high alpine. In a first experiment, the model was run for 500 years with different configurations. The results were compared against observations of vegetation properties from national forest inventories, remotely sensed LAI, and high-resolution canopy height maps from stereo aerial images. Two new metrics are proposed for a quantitative comparison of observed and simulated canopy structure. In a second experiment, the model was run for 130 years under climate change scenarios using both idealized temperature and precipitation change and meteorological forcing from downscaled GCM-RCM model chains.
The first experiment showed that model configuration greatly influences simulated vegetation structure. In particular, simulations where height limitation was dependent on environmental stress showed a much better fit to canopy height observations. Spatial patterns of simulated LAI were more realistic than for uncoupled simulations of the forest landscape model, although some model deficiencies are still evident. Under idealized climate change scenarios, the effect of the coupling varied regionally, with the greatest effects on simulated streamflow (up to 60 mm yr−1 difference with respect to a simulation with static vegetation parameters) seen at the valley bottom and in regions currently above the treeline. This case study shows the importance of coupling hydrology and vegetation dynamics to simulate the impact of climate change on ecosystems. Nevertheless, it also highlights some challenges of ecohydrological modeling, such as the need to realistically simulate the plant response to increased CO2 concentrations and process uncertainty regarding future land cover changes.</t>
  </si>
  <si>
    <t>Geoscientific Model Development</t>
  </si>
  <si>
    <t>Forests and Water</t>
  </si>
  <si>
    <t>D Ellison</t>
  </si>
  <si>
    <t>We are at a crossroads in time and history that can no longer be avoided. The threats and challenges posed by rapid population growth, climate change and the massive anthropogenic transformations of the terrestrial landscape (Alkama and Cescatti, 2016; Steffen et al., 2015b; Watson et al., 2018, 2016), especially where forests, water and their interaction are concerned, require a far more rapid response to and resolution of this debate than has hitherto been possible. The demand-side, catchment-centric approach to forest and water management is occasionally used as a tool to argue that increasing forest cover can only diminish the availability of water on terrestrial surfaces (Bennett and Barton, 2018; Filoso et al., 2017; Jackson et al., 2005). Yet, this literature is not methodologically suited to arrive at this conclusion. Focused solely on individual catchments, it ignores both the impact of forest cover on water availability arising from up- and downwind relationships beyond the confines of the catchment, as well as the key issue of connectivity between catchments.
An increasingly sophisticated literature has developed to address and more effectively assess these relationships and the potential impact of forest cover on water availability across the broad expanse of continental, terrestrial surfaces (Brubaker et al., 1993; Bruijnzeel, 2004; Bruijnzeel et al., 2011; Dirmeyer et al., 2009; Ellison et al., 2017, 2012, Ilstedt et al., 2016a, 2016a, Keys et al., 2016, 2012; Makarieva et al., 2006; Nobre, 2014; Salati et al., 1979; Sheil, 2014; Sheil and Murdiyarso, 2009; van der Ent et al., 2010; Wang-Erlandsson et al., 2017). Because it is not possible to assess the relative impact of forest cover on continental wateravailability on the basis of what happens at the catchment-level, the decades-long tradition of paired-catchment studies is not methodologically appropriate for assessing these larger scale impacts of forest cover. Though useful in their own right, these studies are not able to say anything meaningful either about what happens to the atmospheric moisture produced at the catchment level (ET, green water) or about what explains the overall amounts of Precipitation that fall in the basin to begin with. Thus, attempts to use this methodology to test the larger impact of forest cover on continental water availability are destined to sow confusion and discord in an environment that can ill afford it.
Until such time as the proponents of the catchment-based, demand-side literature begin to take such issues seriously and to develop better methodologies for analyzing these fundamental questions regarding the impact of forest cover on water availability, this literature must take a back seat to the projections and more explicit modeling of land-vegetation- atmosphere interactions and their relative impact on hydrologic and thermal outcomes. It matters little whether such (meta-)analyses include ever larger numbers of similar studies (Filoso et al., 2017) or encompass an ever-broader number of basins (Zhang et al., 2017). Without adjusting the basic research methodology and attempting to explain precisely what happens to the approximately 73,000 km3 of water reportedly flushed out of basins in the form of evaporation and evapotranspiration on an annual basis (see Figure 3 and the related data in Gimeno et al 2012), we will never get any closer to fully understanding the relationship between forest cover and the larger-scale continental water balance.
For policy-makers, the challenge is perhaps even more remarkable. Countering rapid rates of deforestation and forest degradation in the context of increasing water scarcity, rapidly increasing population growth and ever greater demands from agricultural production is no simple feat. Moreover, the goals of the Bonn Challenge, the New York Declaration on Forests and UNEP’s Billion Tree Campaign (as of March 2018, this campaign has now planted more than 15 billion trees)3, impose significant pressures on governments to find appropriate places to either renew, or plant additional, forest cover. Likewise, the 2015 Paris Agreement on climate change mitigation and adaptation, with more than 70% of countries highlighting a possible role for forests in their NDC’s (Nationally Determined Contributions), has placed additional emphasis on the possible role of forests and the forest-based carbon sink. Action on REDD+ (Reducing Emissions from Deforestation and Forest Degradation) is likely to make up an important part of these efforts.
The set of re- and afforestation strategies highlighted in this report have the distinct advantage that they run the re- and afforestation goal through the lens of the latest forest-water literature insights and provide a set of possible roadmaps for approaching the introduction of additional forest cover within a framework that meets the basic requirements of both the catchment-level, demand-side and the continental scale, up- and downwind, supply-side approaches to the forest-water debate. In this sense, the proposed set of strategies is double-vetted and could likewise provide a framework for studying these outcomes in future research.</t>
  </si>
  <si>
    <t>?Background study prepared for the thirteenth session of the United Nations Forum on Forests</t>
  </si>
  <si>
    <t>Forests of the future: ecosystem services in a forest landscape facing significant changes</t>
  </si>
  <si>
    <t>ER Tew</t>
  </si>
  <si>
    <t>The natural environment provides a range of benefits to people via ecosystem services. Different types of land management deliver different combinations and amounts of ecosystem services. Traditionally, many landscapes were managed to maximise the delivery of just a few benefits, such as food or timber, but this was often at the expense of other potential benefits, such as carbon sequestration or water supply. The ecosystem services approach aims to improve land management by explicitly recognising and quantifying the full range of benefits, acknowledging that all ecosystem services contribute to human wellbeing. However, despite there being much research, there is as yet limited practical application. This PhD thesis explores ecosystem service delivery in an applied forestry context, using Thetford Forest (East Anglia, UK) as a case study with the aim of generating practical recommendations for future management. As part of the UK Public Forest Estate, the delivery of a wide range of public benefits is today a central objective of forest management. However, the forest is currently facing significant changes in response to a range of issues such as climate change and disease. I quantified the delivery of a comprehensive suite of ecosystem services for a wide range of realistic management options for the Thetford Forest landscape. Working in collaboration with the Forestry Commission (managers of Thetford Forest and my CASE partner), I tailored my research to include all the management options that are under consideration for the future of the forest. I systematically quantified how these different management options deliver nine ecosystem services: timber, carbon, deer (for game but also a management problem), water supply, soil quality, recreation, wildlife, scenic beauty and tranquillity, heritage and educational value. I conducted an in-depth analysis for each ecosystem service, using a combination of novel methodologies and adaptations of existing techniques. It is generally acknowledged that management for ecosystem services does not always align with objectives for biodiversity conservation so I also explored how forest management affects bird diversity (as an indicator of wider biodiversity), using high-resolution remote sensing data to calculate a number of structural characteristics. Overall, wide-scale landscape heterogeneity was more important for bird diversity than within-stand heterogeneity. In my final chapter I collated all the results for the different ecosystem services to evaluate the trade-offs and synergies between them and between different management options. I identified twelve management options that were the most efficient in terms of ecosystem service delivery. I conducted multi-criteria decision analysis to find the landscape configurations that maximise ecosystem service delivery, and investigated the effects of different values and preferences. Results were generally robust to such changes and could also align with strategies for bird conservation. The overall recommendation was for a third of the Thetford Forest landscape to be open space, half to be conifers (with a ratio of mixtures to monocultures of around 1:2) managed through a combination of both rotational clearfell and continuous-cover, and the remainder to be conifer and broadleaved mixtures, broadleaved monocultures and a small broadleaved mixture component. This thesis illustrates a comprehensive assessment of potential ecosystem service delivery to generate recommendations for the future management of a landscape. The approach adopted here has wide application in translating ecosystem services research to practical decision making.</t>
  </si>
  <si>
    <t>From Farms to Forests: Landscape Carbon Balance after 50 Years of Afforestation, Harvesting, and Prescribed Fire</t>
  </si>
  <si>
    <t xml:space="preserve">DP Aubrey, JI Blake, SJ Zarnoch </t>
  </si>
  <si>
    <t>Establishing reliable carbon baselines for landowners desiring to sustain carbon sequestration and identify opportunities to mitigate land management impacts on carbon balance is important; however, national and regional assessments are not designed to support individual landowners. Such baselines become increasingly valuable when landowners convert land use, change management, or when disturbance occurs. We used forest inventories to quantify carbon stocks, estimate annual carbon fluxes, and determine net biome production (NBP) over a 50-year period coinciding with a massive afforestation effort across ~80,000 ha of land in the South Carolina Coastal Plain. Forested land increased from 48,714 ha to 73,824 ha between 1951 and 2001. Total forest biomass increased from 1.73–3.03 Gg to 17.8–18.3 Gg, corresponding to biomass density increases from 35.6–62.2 Mg ha−1 to 231.4–240.0 Mg ha−1. Harvesting removed 1340.3 Gg C between 1955 and 2001, but annual removals were variable. Fire consumed 527.1 Gg C between 1952 and 2001. Carbon exported by streams was &lt;0.5% of total export. Carbon from roots and other harvested material that remained in-use or in landfills comprised 49.3% of total harvested carbon. Mineral soil carbon accounted for 41.6 to 50% of 2001 carbon stocks when considering depths of 1.0 or 1.5 m, respectively, and was disproportionately concentrated in wetlands. Moreover, we identified a soil carbon deficit of 19–20 Mg C ha−1, suggesting opportunities for future soil carbon sequestration in post-agricultural soils. Our results provide a robust baseline for this site that can be used to understand how land conversion, forest management, and disturbance impacts carbon balance of this landscape and highlight the value of these baseline data for other sites. Our work also identifies the need to manage forests for multiple purposes, especially promotion of soil carbon accumulation in low-density pine savannas that are managed for red-cockaded woodpeckers and therefore demand low aboveground carbon stocks.</t>
  </si>
  <si>
    <t>From Understory to Overstory: Critical Studies of Old-Growth Trees and Forests</t>
  </si>
  <si>
    <t>JC Ryan</t>
  </si>
  <si>
    <t>Forest Family</t>
  </si>
  <si>
    <t>Frontiers for forest conservation: securing the future ecosystem services balance</t>
  </si>
  <si>
    <t>M Marchetti, L SaLLuStio, M Vizzarri</t>
  </si>
  <si>
    <t>?Book: Reconnecting Natural and Cultural Capital?</t>
  </si>
  <si>
    <t>Future ecosystem services from European mountain forests under climate change</t>
  </si>
  <si>
    <t>M Mina, H Bugmann, T Cordonnier, F Irauschek, M Klopcic, M Pardos, M Cailleret</t>
  </si>
  <si>
    <t>1.Ecosystem services (ES ) from mountain forests are highly relevant for human societies. ES with a direct economic support function (e.g. timber production), regulatory services (e.g. protection from natural hazards) and cultural services (e.g. recreation) are likely to be affected strongly by a rapidly changing climate. To evaluate whether adverse climate change effects on ES can be counteracted by adapting management, dynamic models and indicator‐based assessments are needed.
2.We applied a forest dynamic model in case study areas of four European mountain regions and evaluated the future supply of four ES – timber production, carbon sequestration, biodiversity and protection against natural hazards – using state‐of‐the‐art ES indicators. Forest dynamics were simulated under three management scenarios (no management, business‐as‐usual and alternative management) and five climate change projections for selected representative stand types in each region. We analysed potential trade‐offs and synergies between ES and evaluated future changes among regions, forest stands, climate and management scenarios.
3.Impacts of climate change on the provision of multiple ES were found to be highly heterogeneous and to depend on the region, site and future climate. In the absence of large‐scale natural disturbance (not considered), protection services, carbon stock and deadwood abundance (proxy for biodiversity) benefitted from no management in all regions. Negative impacts of climate change were evident for the provision of multiple ES but limited to the most severe climate scenarios and low‐elevation stands. Synergies and trade‐offs between the majority of ES were found to be sensitive to the choice of management strategy and – in some regions – to climate change.
4.Synthesis and applications . Management regimes in European mountain forests should be regionally adapted to stand and site conditions. Although in some cases alternative management regimes may be more suitable than current management for supporting multiple ecosystem services, adaptation options should be evaluated carefully at the local scale due to the highly different magnitude of the impacts of climate change in different regions and along elevation gradients.</t>
  </si>
  <si>
    <t>Future forest dynamics under climate change, land use change, and harvest in subtropical forests in Southern China</t>
  </si>
  <si>
    <t>Z Wu, E Dai, Z Wu, M Lin</t>
  </si>
  <si>
    <t>Context
Subtropical forests have and will continue to face tremendous pressure from various disturbances, which have the potential to alter forest composition, structure, and function. Forest dynamics relate to spatial patterns, ecological processes, and their interactions. However, integrating forest ecosystems and land systems has seldom been attempted in southern China.
Objectives
We explore the spatiotemporal response and trajectories of forest dynamics at different scales under climate change, harvesting, and land-use disturbances in the near future.
Methods
We simulated forest landscape dynamics by integrating a forest landscape model (LANDIS-II), an ecosystem model (PnET-II), and a land change model (CA-Markov) for 2010 to 2050. We identified changes in forest composition, aboveground biomass, and landscape patterns under individual and integrated scenarios, including a control scenario, climate change, harvesting, and land-use change for tree species, ecoregions, and forest types.
Results
For forest composition, the forest area continued to increase, and coniferous forests increased approximately 3.7 times that of broad-leaved forests. Harvesting reduced aboveground biomass, with a reduction of 30.3% in comparison to the control scenario. The integrated disturbances showed a greater impact on the forest landscape. Landscape fragmentation increased, showing that the patch density increased by 52.3% (control scenario), 46.2% (climate change), 118.4% (harvest), 55.0% (land use change) and 139.5% (integrated scenarios), respectively.
Conclusions
Our results suggest that climate change will contribute to forest growth, especially for coniferous forests. Harvesting will reduce forest area and aboveground biomass. The interaction between human activities and climate change contributes to diminished forest expansion and increased landscape fragmentation.</t>
  </si>
  <si>
    <t>2010-2050</t>
  </si>
  <si>
    <t>Southern China</t>
  </si>
  <si>
    <t xml:space="preserve">LANDIS-II, PnET-II and CA-Markov </t>
  </si>
  <si>
    <t>Future management options for cembran pine forests close to the alpine timberline</t>
  </si>
  <si>
    <t>N Jandl, R Jandl, A Schindlbacher</t>
  </si>
  <si>
    <t>Context
Presently, many high-elevation forests in the Alps are managed in order to ensure the provision of ecosystem services with emphasis on the minimization of natural hazards.
Aims
We studied the possible economic performance of a high-elevation protection forest from an owner’s perspective. We investigated whether the increase in productivity due to climate change and a favorable market for the dominating cembran pine (Pinus cembra L.) are sufficient for profitable timber production in protection forests.
Methods
We simulated the standing timber stock and the soil carbon pool for a 100-year period with climate-sensitive models and compared harvesting costs with expected revenues. Our scenarios included different climates, intensities of timber extractions, parameters of the timber market, and the availability of government subsidies.
Results
Overall, the productivity of forests increases by approximately 15% until the end of the century. In a zero-management scenario, the forest accumulates carbon both in the aboveground biomass and the soil. In the case of an extensive management with moderate timber extractions every 50 years, the carbon stocks decline both in biomass and soil. A more intensive management scenario with extractions every 30 years leads to substantial losses of the soil and biomass carbon pools. In addition, the stand structure changes and the protective function of the forest is not sustainably ensured. Timber production can be economically successful only with high selling prices of cembran pine timber and the availability of governmental subsidies for forest management. The admixed European larch (Larix decidua Mill.) contributes only marginally to the economic success. The main challenge are harvesting costs. The costs of timber extraction by a long-distance cableway logging system exceed the value of the harvested timber.                                                                                                                                                                                                                          Conclusion
The intensification of forest management cannot be recommended from the perspective of timber production, sustainable forest management, and protection against natural hazards. Our simulation experiment shows that the extraction of timber at decadal intervals depletes the carbon stock that is insufficiently replenished from aboveground and belowground litterfall. Leaving the forest unmanaged does not impose a particular threat to stand stability and is under the encountered situation, a justified strategy.</t>
  </si>
  <si>
    <t xml:space="preserve">100 years </t>
  </si>
  <si>
    <t>Forests in the Alps</t>
  </si>
  <si>
    <t>Future scenarios for climate mitigation of new construction in Sweden: Effects of different technological pathways</t>
  </si>
  <si>
    <t>D Peñaloza, M Erlandsson, J Berlin, M Wålinder, A Falk</t>
  </si>
  <si>
    <t>A variety of climate mitigation strategies is available to mitigate climate impacts of buildings. Several studies evaluating the effectiveness of these strategies have been performed at the building stock level, but do not consider the technological change in building material manufacturing. The objective of this study is to evaluate the climate mitigation effects of increasing the use of biobased materials in the construction of new residential dwellings in Sweden under future scenarios related to technological change. A model to estimate the climate impact from Swedish new dwellings has been proposed combining official statistics and life cycle assessment data of seven different dwelling typologies. Eight future scenarios for increased use of harvested wood products are explored under different pathways for changes in the market share of typologies and in energy generation. The results show that an increased use of harvested wood products results in lower climate impacts in all scenarios evaluated, but reductions decrease if the use of low-impact concrete expands more rapidly or under optimistic energy scenarios. Results are highly sensitive to the choice of climate impact metric. The Swedish construction sector can only reach maximum climate change mitigation scenarios if the low-impact building typologies are implemented together and rapidly.</t>
  </si>
  <si>
    <t>Geographical analysis of agro-environmental measures for reduction of chemical inputs in Tuscany</t>
  </si>
  <si>
    <t xml:space="preserve">F Riccioli, E Gabbrielli, L Casini, E Marone, JP El Asmar, R Fratini  </t>
  </si>
  <si>
    <t>The agro-environmental policies included in rural development plans are getting increasing importance in European Community strategies. These policies represent the meeting point between demand and supply of positive externalities. The difficulty of assessing real environmental efficiency is one of the elements characterizing agro-environmental measures. This difficulty is related to the identification of suitable parameters for evaluating farms according to their impact on the territory. This impact is mainly related both to chemical inputs and to the territorial characteristics of the farm. Different types of fertilizers, pesticides and herbicides are currently used in production processes; however, the analysis has focused only on nitrates, as they represent the most critical types of chemicals related to soil pollution. A case study is provided by analysis of agro-environmental measures in Tuscany for the reduction of nitrates in organic and integrated farms. Using spatial multicriteria analysis, integrated and organic farms were classified according to their geographical locations and their release of nitrates into the soil. This classification permits the highlighting of farms that make the greatest economic efforts to reduce pollution and therefore it could determine environmental benefits. Considering that the trend of policy strategies is toward a reduction of monetary resources, the classification could help decision makers choose the right allocation of future resources.</t>
  </si>
  <si>
    <t xml:space="preserve">Natural Resources Research </t>
  </si>
  <si>
    <t>Global warming implications from increased forest biomass utilization for bioenergy in a supply-constrained context</t>
  </si>
  <si>
    <t xml:space="preserve">KS de Bikuña, R Garcia, AC Dias, F Freire </t>
  </si>
  <si>
    <t>This article analyzes different forest management strategies to meet the increasing demand of biomass for bioenergy and assesses the resulting global warming implications. Applied to maritime pine forest plantations in Portugal, the assessed strategies are: full harvest of residues (FULL); sustainable and proactive management (SMART); expansion of forest plantations on abandoned farmland (EXP); and biomass import (IMP). A dynamic CO2 inventory was obtained for each scenario using a parametric stand-level C-flux model adapted to Portuguese conditions, which was then extended to the landscape-level and coupled to a dynamic climate model. The time-adjusted absolute global warming potential (AGWP) was then calculated at both stand and landscape levels, considering the timing of all CO2 emissions and uptakes (both fossil and biogenic). To test the robustness of the findings, a sensitivity analysis was performed. Results show that, in a supply-constrained context like Portugal, SMART and EXP management strategies can provide important global warming mitigation benefits (GWPbio &lt; 0), although their supply-response is slow (long-term strategies). On the other hand, FULL and IMP management strategies show moderate to null AGWP reduction potential (0 &lt; GWPbio &lt; 1), while involving other possible risks (e.g., exacerbated soil erosion, nutrient depletion or uncertain impacts abroad), but their supply-response is fast (short-term strategies). National forest regulations and energy policies should be revised to address the drawbacks related to all management strategies and to unleash the multiple environmental benefits they can provide in the short- and long-term.</t>
  </si>
  <si>
    <t>Governing Forest Supply Chains</t>
  </si>
  <si>
    <t>CL McDermott</t>
  </si>
  <si>
    <t>?Book: Smart Mixes for Transboundary Environmental Harm?</t>
  </si>
  <si>
    <t>Governing forest supply chains: ratcheting up or squeezing out?</t>
  </si>
  <si>
    <t xml:space="preserve">CL McDermott </t>
  </si>
  <si>
    <t>Groundwater recharge algorithm for forest management models</t>
  </si>
  <si>
    <t>F Schwaiger, W Poschenrieder, T Rötzer, P Biber</t>
  </si>
  <si>
    <t>Multifunctionality is a critical objective in forest management planning. Water related ecosystem services are only sparsely implemented in Forest Management Models (FMM) although water scarcity is highly relevant. This study proposes an approach to integrate groundwater recharge into a FMM. The approach is based on knowledge transfer between two different forest growth models. For site-specific simulations on the landscape level, observation-based models require functions that describe groundwater recharge in a non-mechanistic way. However, groundwater recharge is difficult to measure and strongly depends on environmental conditions. Thus, we calibrated the observation-based FMM site-specific for two different case study areas, using a process-based forest growth model and substitute empiricism. Relations between forest structure and groundwater recharge were derived with multiple linear regressions and included in a FMM. The groundwater recharge was remarkably influenced by tree species and stand structure at both sites. The approach simulates groundwater recharge plausibly depending on site conditions and stand management on landscape level. Groundwater recharge was between 30–50% of the occurring precipitation and higher within broadleaved stands. Exemplary simulation of a European beech - Norway spruce mixed forest stand reveals a trade-off between groundwater recharge and stand volume growth depending on forest management.</t>
  </si>
  <si>
    <t>Growth and Yield Models for Uneven-Aged Secondary Forest in IITA, Ibadan, Nigeria</t>
  </si>
  <si>
    <t xml:space="preserve">EV Aghimien, JSA Osho, S Hauser, B Deni, VD Ade-Oni, FO Oboite </t>
  </si>
  <si>
    <t>The development of effective and accurate models to predict forest growth and products is essential for forest managers and planners. Decision-makers need information on the present yield of the forest for the purpose of monitoring growth. Despite the importance of growth and yield models in the determination of appropriate forest management strategies, no study has been undertaken in IITA’s Forest Reserve. Volume equations for predicting tree volume were developed for tree species in IITA’s Forest Reserve. Complete enumeration of trees larger than 5 cm was carried out in fifteen permanent sample plots of size 20 m × 20 m. The data assessed were diameter at base, diameter at middle, diameter at top, diameter at breast height and total height for 1214 tree species. All trees encountered in each plot were identified with their botanical names. The results revealed that there were 34 important tree species distributed among 23 families in the reserve. The most abundant tree species is Newbouldia laevis while the family with the highest number of species is Moraceae with six species. The number of observations per species ranged from 1 to 255 while the diameter at breast height ranged from 5.00 cm to 201.20 cm and highest percentage of the trees belong to the least diameter class (5-9 cm). The volume equations were fitted for individual species greater than or equal to five and all species combined. The assessment criteria coefficient of determination (R2), Standard error of estimate (SEE) with the validation results (using simple linear regression equation, percentage bias and probability plots of residuals) show that the model of logarithm transformed diameter at base and logarithm transformed total height was of good fit. Very high R2 values, small SEE and percentage biases were obtained. The model was discovered to be very adequate for tree volume estimation in the study area. It is therefore recommended for further use in this ecosystem and in any other forest ecosystem with similar site condition.</t>
  </si>
  <si>
    <t>Forest Research: Open Access</t>
  </si>
  <si>
    <t>HETEROFOR 1.0: a spatially explicit model for exploring the response of structurally complex forests to uncertain future conditions–Part 2: Phenology and …</t>
  </si>
  <si>
    <t>L Wergifosse, F André, N Beudez, F de Coligny, H Goosse, F Jonard, Q Ponette, H Titeux, C Vincke, M Jonard</t>
  </si>
  <si>
    <t>Climate change affects forest growth in numerous and sometimes opposite ways, and the resulting trend is often difficult to predict for a given site. Integrating and structuring the knowledge gained from the monitoring and experimental studies into process-based models is an interesting approach to predict the response of forest ecosystems to climate change. While the first generation of models operates at stand level, one now needs spatially explicit individual-based approaches in order to account for individual variability, local environment modification and tree adaptive behaviour in mixed and uneven-aged forests that are supposed to be more resilient under stressful conditions. The local environment of a tree is strongly influenced by the neighbouring trees, which modify the resource level through positive and negative interactions with the target tree. Among other things, drought stress and vegetation period length vary with tree size and crown position within the canopy. In this paper, we describe the phenology and water balance modules integrated in the tree growth model HETEROFOR (HETEROgenous FORest) and evaluate them on six heterogeneous sessile oak and European beech stands with different levels of mixing and development stages and installed on various soil types. More precisely, we assess the ability of the model to reproduce key phenological processes (budburst, leaf development, yellowing and fall) as well as water fluxes. Two two-phase models differing regarding their response function to temperature during the chilling period (optimum and sigmoid functions) and a simplified one-phase model are used to predict budburst date. The two-phase model with the optimum function is the least biased (overestimation of 2.46 d), while the one-phase model best accounts for the interannual variability (Pearson's r=0.68). For the leaf development, yellowing and fall, predictions and observations are in accordance. Regarding the water balance module, the predicted throughfall is also in close agreement with the measurements (Pearson's r=0.856; bias =-1.3 %), and the soil water dynamics across the year are well reproduced for all the study sites (Pearson's r was between 0.893 and 0.950, and bias was between −1.81 and −9.33 %). The model also reproduced well the individual transpiration for sessile oak and European beech, with similar performances at the tree and stand scale (Pearson's r of 0.84–0.85 for sessile oak and 0.88–0.89 for European beech). The good results of the model assessment will allow us to use it reliably in projection studies to evaluate the impact of climate change on tree growth in structurally complex stands and test various management strategies to improve forest resilience.</t>
  </si>
  <si>
    <t>Heterogeneous economic and behavioural drivers of the farm afforestation decision</t>
  </si>
  <si>
    <t>M Ryan, C O'Donoghue, S Hynes</t>
  </si>
  <si>
    <t>Using Ireland as a case study, this study examines the economic drivers of the farm afforestation decision for individual farms. Farm incomes and characteristics are observed across the distribution of livestock farmers, using a longitudinal dataset. Potential agricultural and forest income streams are generated and compared in a life-cycle theoretical framework, while the inclusion of attitudinal survey data in the analysis is shown to contribute significantly to the understanding of the planting decision. The study suggests that there is a cohort of younger farmers on larger holdings who might plant if potential forest income is greater than their agricultural income, but we also find that there is a cohort of older farmers on smaller holdings that will never plant, and for whom negative cultural attitudes are stronger than economic drivers. The study concludes that a ‘one size fits all’ programme based solely on financial incentives may not be the most appropriate means to encourage further farm afforestation and suggests that more targeted approaches may be necessary to nuance incentives to increase afforestation rates and facilitate the use of afforestation as an agricultural greenhouse gas mitigation mechanism.</t>
  </si>
  <si>
    <t xml:space="preserve">How can social acceptability research in Australian forests inform social licence to operate? </t>
  </si>
  <si>
    <t xml:space="preserve">RM Ford, KJH Williams </t>
  </si>
  <si>
    <t>For forest managers, ‘social licence to operate’ involves implicit acceptance and approval of practices by local communities and stakeholders. Based in social relations of trust rather than formal agreements, social licence overlaps with a psychological concept, ‘social acceptability’, which has been used in examining similar issues with a focus on understanding public perspectives on forest management . This paper draws on social acceptability research conducted in forested landscapes in Australia over the past two decades to explore how social acceptability can inform understanding of social licence. This body of work reveals the diversity of views among publics and local residents, the multiple factors underpinning social acceptability judgements (scenic beauty, trust, beliefs about impacts, normative beliefs, and – most centrally – social values), how social acceptance changes across time, and the complex task of influencing social acceptance. The findings confirm that social licence should be considered as multiple ‘licences’, as acceptance varies among a given group of people, and that establishing social licence depends not only on trust, but on changes in practice to mitigate both short-term and long-term negative consequences of forestry on valued outcomes. The main new insight for social licence from acceptability studies is that variations in social acceptance have a basis in social values. This evidence challenges a common focus on community engagement and impact assessment as strategies for achieving social licence; rather it suggests that forest managers must also consider how their fundamental management objectives align with the mix of values in society. While academic research into social licence is more nuanced, there is a risk that the metaphor of a social ‘licence’ that implies something tangible, enduring and singular may not provide the desired encouragement to managers to develop the deep understanding of public and community perspectives on their activities that is needed to achieve lasting social relationships.</t>
  </si>
  <si>
    <t>How considering multiple criteria, uncertainty scenarios and biological interactions may influence the optimal silvicultural strategy for a mixed forest</t>
  </si>
  <si>
    <t>T Knoke, M Kindu, I Jarisch, E Gosling…</t>
  </si>
  <si>
    <t>Assessing pre-defined strategies remains the status quo for studies supporting silvicultural decision-making for future forest management, yet, such strategies may not fully address decision-makers' preferences and uncertainty attitudes. We develop a continuous stand-level optimisation approach that integrates multiple decision criteria, uncertain input data based on ellipsoidal uncertainty sets and biological interactions. The optimisation aims to derive silvicultural strategies that closely align with the objectives and uncertainty attitudes of decision-makers. The novel approach optimises tree species composition and harvesting regimes simultaneously. In our example, the decision criteria are the soil expectation value (SEV), the volume of timber harvested, the sum of cash flows and the average amount of carbon stored in the forest. We use input data for Norway spruce (Picea abies), Silver fir (Abies alba) and European beech (Fagus sylvatica), and integrate biological stand-level interactions represented by a) enhanced survival of tree species in mixed forests and b) the growth response of trees remaining after partial harvesting. The resulting optimal silvicultural strategies ranged from a clear-cutting system (when maximising SEV and ignoring uncertainty) to continuous cover forestry (maximising SEV and considering uncertainty). Our analyses did not support single species forestry – even the clear-cutting system suggested a mixed rather than pure forest. Silvicultural strategies that consider multiple criteria stored up to 47% more carbon than the clear-cutting system, but their SEVs were up to 39% lower. Biological interactions influence the optimal stand composition and harvesting regime, while establishment costs and the discount rate affect the level achieved for each management criterion. Lower survival due to changes in climate hardly influenced the model results. Our optimisation approach is flexible and may integrate many more and different criteria. It is useful to derive silvicultural strategies to guide science-based recommendations for various forest decision-makers.</t>
  </si>
  <si>
    <t>120 years</t>
  </si>
  <si>
    <t>No country; Norway spruce, Silver fir, European beech</t>
  </si>
  <si>
    <t>How does forest management affect fungal diversity and community composition? Current knowledge and future perspectives for the conservation of forest fungi</t>
  </si>
  <si>
    <t xml:space="preserve">A Tomao, JA Bonet, C Castaño, S de-Miguel </t>
  </si>
  <si>
    <t>The influence of forest management on fungal diversity and community composition has been the subject of a wide number of studies over the last two decades. However, the difficulty of studying the complex kingdom of fungi under real forest conditions has led to rather scattered scientific knowledge. Here, we provide the current state of knowledge suggesting future research directions regarding (i) stand structure attributes (age, tree cover, stand density, tree species composition), (ii) management history (managed vs unmanaged), (iii) silvicultural treatments (thinning, clearcutting, shelterwood methods, selective cutting) and (iv) other anthropogenic disturbances (mushroom picking, salvage logging, prescribed burning, fertilization) affecting fungal diversity and community composition. The reviewed studies reported a positive correlation between fungal diversity and stand structure variables such as canopy cover, basal area of the stand and tree species diversity, particularly for mycorrhizal species. Abundance and diversity in size, tree species and decomposition stage of deadwood are reported as positively related to richness of wood-inhabiting fungi. The main findings about the effects of silvicultural practices suggest that the higher is the management intensity the lower is the diversity of ectomycorrhizal and wood-inhabiting species, at least in the short term. We have therefore reported those silvicultural practices which may reduce trade-offs between timber harvesting and fungal diversity conservation. Indeed, fungal diversity can be conserved in managed forests if (i) low impact logging operations are performed; (ii) stand structural complexity and late-successional forest characteristics are enhanced; (iii) deadwood amount and diversity is promoted, (iv) landscape heterogeneity and connectivity is improved or maintained.</t>
  </si>
  <si>
    <t>How Well Do Stakeholder-Defined Forest Management Scenarios Balance Economic and Ecological Forest Values?</t>
  </si>
  <si>
    <t>J Eggers, M Räty, K Öhman, T Snäll</t>
  </si>
  <si>
    <t xml:space="preserve">Research Highlights: We show the difference in the long-term effects on economic and ecological forest values between four forest management scenarios of a large representative forest landscape. The scenarios were largely formulated by stakeholders representing the main views on how to manage north-European forests. Background and Objectives: Views on how to balance forest management between wood production and biodiversity differ widely between different stakeholder groups. We aim to show the long-term consequences of stakeholder-defined management scenarios, in terms of ecological and economic forest values. Materials and Methods: We simulated management scenarios for a forest landscape in Sweden, based on the management objectives and strategies of key stakeholders. We specifically investigated the difference in economic forest values coupled to wood supply and ecological indicators coupled to structural biodiversity between the scenarios over a 100-year period. The indicators were net present value, harvest, growing stock and increment, along with deadwood volume, the density of large trees, area of old forests and mature broadleaf-rich forests. Results: We show that the scenarios have widely different outcomes in terms of the studied indicators, and that differences in indicator outcome were largely due to different distributions in management regimes, i.e., the proportion of forest left unmanaged or under even-aged management or continuous cover forest, as well as specific retention practices. Retention and continuous cover forestry mitigate the negative effects that clear-cut forestry has upon biodiversity. Conclusions: We found that an increase in the forest area under the continuous cover forestry regime could be a cost-efficient way to increase structural diversity in managed boreal forests. On the other hand, no single management regime performed best with respect to all indicators, which means that a mixture of several management regimes is needed to balance conflicting objectives. We also show that the trade-off between economic and ecological indicators was not directly proportional, meaning that an increase in structural biodiversity may be obtained at a proportionally low cost with appropriate management planning. </t>
  </si>
  <si>
    <t>Hydrological model uncertainty due to spatial evapotranspiration estimation methods</t>
  </si>
  <si>
    <t>X Yu, A Lamačová, C Duffy, P Krám, J Hruška</t>
  </si>
  <si>
    <t>Evapotranspiration (ET) continues to be a difficult process to estimate in seasonal and long-term water balances in catchment models. Approaches to estimate ET typically use vegetation parameters (e.g., leaf area index [LAI], interception capacity) obtained from field observation, remote sensing data, national or global land cover products, and/or simulated by ecosystem models. In this study we attempt to quantify the uncertainty that spatial evapotranspiration estimation introduces into hydrological simulations when the age of the forest is not precisely known. The Penn State Integrated Hydrologic Model (PIHM) was implemented for the Lysina headwater catchment, located 50°03′N, 12°40′E in the western part of the Czech Republic. The spatial forest patterns were digitized from forest age maps made available by the Czech Forest Administration. Two ET methods were implemented in the catchment model: the Biome-BGC forest growth sub-model (1-way coupled to PIHM) and with the fixed-seasonal LAI method. From these two approaches simulation scenarios were developed. We combined the estimated spatial forest age maps and two ET estimation methods to drive PIHM. A set of spatial hydrologic regime and streamflow regime indices were calculated from the modeling results for each method. Intercomparison of the hydrological responses to the spatial vegetation patterns suggested considerable variation in soil moisture and recharge and a small uncertainty in the groundwater table elevation and streamflow. The hydrologic modeling with ET estimated by Biome-BGC generated less uncertainty due to the plant physiology-based method. The implication of this research is that overall hydrologic variability induced by uncertain management practices was reduced by implementing vegetation models in the catchment models.</t>
  </si>
  <si>
    <t>Computers &amp; Geosciences</t>
  </si>
  <si>
    <t>Hydrology of Drained Peatland Forest: Numerical Experiment on the Role of Tree Stand Heterogeneity and Management</t>
  </si>
  <si>
    <t>L Stenberg, K Haahti, H Hökkä, S Launiainen, M Nieminen, A Laurén, H Koivusalo</t>
  </si>
  <si>
    <t>A prerequisite for sustainable peatland forestry is sufficiently low water table (WT) level for profitable tree production. This requires better understanding on controls and feedbacks between tree stand and its evapotranspiration, drainage network condition, climate, and WT levels. This study explores the role of spatial tree stand distribution in the spatiotemporal distribution of WT levels and site water balance. A numerical experiment was conducted by a three-dimensional (3-D) hydrological model (FLUSH) applied to a 0.5 ha peatland forest assuming (1) spatially uniform interception and transpiration, (2) interception and transpiration scaled with spatial distributions of tree crown and root biomass, and (3) the combination of spatially scaled interception and uniform transpiration. Site water balance and WT levels were simulated for two meteorologically contrasting years. Spatial variations in transpiration were found to control WT levels even in a forest with relatively low stand stem volume (&lt;100 m3/ha). Forest management scenarios demonstrated how stand thinning and reduced drainage efficiency raised WT levels and increased the area and duration of excessively wet conditions having potentially negative economic (reduced tree growth) and environmental (e.g., methane emissions, phosphorus mobilization) consequences. In practice, silvicultural treatment manipulating spatial stand structure should be optimized to avoid emergence of wet spots.</t>
  </si>
  <si>
    <t>Hydrology-oriented forest management trade-offs. A modeling framework coupling field data, simulation results and Bayesian Networks</t>
  </si>
  <si>
    <t>A Garcia-Prats, M González-Sancis, AD Del Campo, C Lull</t>
  </si>
  <si>
    <t>Hydrology-oriented forest management sets water as key factor of the forest management for adaptation due to water is the most limiting factor in the Mediterranean forest ecosystems. The aim of this study was to apply Bayesian Network modeling to assess potential indirect effects and trade-offs when hydrology-oriented forest management is applied to a real Mediterranean forest ecosystem. Water, carbon and nitrogen cycles, and forest fire risk were included in the modeling framework. Field data from experimental plots were employed to calibrate and validate the mechanistic Biome-BGCMuSo model that simulates the storage and flux of water, carbon, and nitrogen between the ecosystem and the atmosphere. Many other 50-year long scenarios with different conditions to the ones measured in the field experiment were simulated and the outcomes employed to build the Bayesian Network in a linked chain of models. Hydrology-oriented forest management was very positive insofar as more water was made available to the stand because of an interception reduction. This resource was made available to the stand, which increased the evapotranspiration and its components, the soil water content and a slightly increase of deep percolation. Conversely, Stemflow was drastically reduced. No effect was observed on Runof due to the thinning treatment. The soil organic carbon content was also increased which in turn caused a greater respiration. The long-term effect of the thinning treatment on the LAI was very positive. This was undoubtedly due to the increased vigor generated by the greater availability of water and nutrients for the stand and the reduction of competence between trees. This greater activity resulted in an increase in GPP and vegetation carbon, and therefore, we would expect a higher carbon sequestration. It is worth emphasizing that this extra amount of water and nutrients was taken up by the stand and did not entail any loss of nutrients.</t>
  </si>
  <si>
    <t>Impact Analysis of Landscape Level Conservation and Development of Methodologies: A Case Study of Terai Arc Landscape Programme, Nepal</t>
  </si>
  <si>
    <t>RP Lamsal</t>
  </si>
  <si>
    <t>Appreciation of the multiple benefits of conservation is incomplete without a comprehensive understanding of their impacts on biodiversity, livelihood and climate change. This study aimed to identify impacts and develop methodologies for monitoring and impact analysis (M&amp;IA) of landscape level conservation (LLC). Four corridors and three bottleneck areas of the Terai Arc Landscape (TAL) programme of Nepal were selected for the study. The study included questionnaire survey, focused group discussion, field measurement based on forest inventory protocol, checklist, observation and secondary data review. The study also compared the results of TAL targeted interventions and non-TAL interventions with pre-post data. The various conceptual and methodological issues (approach, methods and tools) underpinning M&amp;IA of LLC were reviewed and prioritized based on the perception, expert inputs and field data. Likewise, the study analyzed policy impacts, assessed the community based climate change adaptation and vulnerability, developed indices on biodiversity, livelihood, forest threats and disturbances reflecting the forest management scenarios using principal component analysis (PCA), multiple linear regression analysis (MLRA) and logistic regressions. The timelines for field surveys were 2008-2009 and 2012-2013. The extent of implementation and the awareness of policies and strategies were found low as per one sample median test (2.5, 50%) at p&lt;0.05. However, out of 29 impact variables, 21 variables were positively significant at p&lt;0.05. The main positively performed variables in categories were in clarifying objectives, using communication channel, achieving outputs and impacts, sharing resources, changing the process, receiving funds, mainstreaming, efficiency, disseminating information and adapting policies. The five underlying dimensions of policy impacts were identified as Effectiveness, Efficiency, Additionality, Governance and Sustainability. Community based management (CBM) had a higher alpha (α) and gamma (γ) diversity than that in state managed system (SMS). The beta (β) biodiversity estimators namely absolute beta value and Routledge beta-R Index appeared to be higher in CBM but not Mountford Index than in SMS. Between the forest management modalities, gamma (γ) diversity ranged from 70.15 to 119.6, the average basal area varied from 6.29/ha to 13.41 m2/ha, mean species presence/ha from 13 to 32, density/ha from 2,348 to 11,788/ha and total volume from 89 m3/ha to 150 m3/ha. Tree species composition, however, did not differ significantly. Yet, the IV forest communities differed greatly across site-or forest management modes. ANOVA showed a significant effect of forest management modalities on species richness (p=0.000) but not abundance (p=0.171), significant effect of site on abundance (p=0.000) but not on richness (p=0.236), significant effect of site based management on both richness and abundance at p=0.000 and also significant effect of CBM over SMS on richness and abundance at p=0.000. PCA and MLRA results confirmed that instead of using PCA and MLRA separately, factor score of PCA in MLRA can offer a good opportunity for developing and predicting model or equations on performance of biodiversity without multicollinearity problem. The PCA equation in CBM had R2 = 86.5%, Adjusted R2 = 86.4 %; and RMSE=0.433; whereas in SMS it was 88.7%, 88.5% and 0.422 respectively. The findings under Threat Reduction Assessment (TRA) indicated that the overall current management approaches under TAL fall some short of addressing threats. Threat Reduction Index (TRI) of CBM showed significantly higher than conventional SMS (mean difference of 19.16  1.238, t 224=15.74; p=0.000). One sample median test (2.5, 50%) revealed a significant difference toward positive conclusion on its simplicity to use, easy to understand, usefulness, cost effectiveness, replicability and comparatively better with p=0.000 and nonpositive conclusion on its accuracy (p=0.324) and need for training (p=0.099). The study also investigated the response of forest management modalities to human disturbances to forest and biodiversity by which ten threats were identified. The pattern and trend of disturbances, which were analyzed quantitatively using a binary logistic regression model, revealed all statistically significant predictors, with Chi-square (27, n=128), 269.27, p&lt;0.000, and distinguished between disturbances and the management modalities. In the overall index model of livelihoods in 2009 and 2012, altogether 11 and 12 variables accounted for 31.1% and 68.5% of variations respectively. The mean annual income from farm and forests has been estimated as Nepalese Rupees (NRs) 56,288 ±1699.72 in 2009 and NRs. 115,748±2,809.01 in 2012. Similarly, with remittance it was NRs. 99,985 ± 1854.71 in 2009 and NRs. 136,460.70 ± 2,170.89 in 2012, revealed increased contribution of remittance. For non-CBM, the significant factors with p&lt;0.05 were landlessness, forest management and access to natural resources, however, for CBM, implication of negative relationship of policies, natural shocks and human wildlife conflicts were noticed significant at &lt;0.05. The CBM in TAL has gained much momentum and shown several positive changes and achievements in its implementation areas. Despite the positive outcomes, however, there are V scopes emerging for immediate and long-term improvements of CBM in TAL. Statistically significant perceptions on negative effects of CBM of TAL included problem of elite dominancy (p=0.012), increased political pressures, (p=0.000); and increased human wildlife conflicts (p=0.000). The study provided evidences that the CBM actions have the most immediate and greatest benefits for climate change adaptation, mitigation and vulnerability reduction. At community level, both observed data and local perception revealed that climate change is no longer a future phenomena but a present reality. A total of 73 different methods and tools were categorized/subcategorized into seven groups: general, specialized technical, climate change adaptation and vulnerability assessment, livelihood improvement, biodiversity inventory/assessment, participatory biodiversity assessment and non-participatory biodiversity monitoring. Methods and tools under each category were tested and prioritized from which at least one set of methodology has been recommended for each category. The set of methodologies had four key attributes: a) access to methods and tools was not a problem but there was limited guidance available on how to select the most appropriate approaches, b) most of them were not plug-and-play, their use required training, skilful facilitations, significant data collection and resources; c) no single approach was sufficient to successfully support M&amp;IA, and d) expert judgment was still one of the indispensable ingredients for success. A set of process for organizing the methods and tools was presented, that demands to adapt an approach for differentiating monitoring with impact analysis, designing and implementation monitoring at central and field levels with clustering indicators in three groups. The fact that TAL indicators have limitations demands a three-levels system of IA: a) Intensive In-depth Research, b) Field Sampled Monitoring and c) System Wide Monitoring– to provide the full depth, breadth, and scope required to look at its strategy. The methodologies (methods and tools) are identified according to a) their focus; b) their approach; c) their use of indicators and whether these are community defined indicators; d) expert focused with fixed content and process and e) expert judgments. However, the methodology relies on the contention that no single aspect of impact analysis alone could produce enough information to address the objectives.</t>
  </si>
  <si>
    <t>Impact of forest management intensity on mushroom occurrence and yield with a simulation-based decision support system</t>
  </si>
  <si>
    <t>DM Kucuker, EZ Baskent</t>
  </si>
  <si>
    <t>Well-researched and sound integration of non-wood forest products into a forest management planning process presents an opportunity to understand the fundamental causative basis of forest dynamics through decision support systems (DSS). The aim of this study is to present a simulation-based mushroom integrated decision support system, ETÇAPSimulation model, and forecast the effects of forest management intensity on mushroom productivity and occurrence. This is conducted through five policy sets with different planning scenarios, representing timber-oriented forest management (T1), multipurpose forest management (M1, M4, M6), and no intervention (NI). The study area involves the Kızılcasu Planning unit from the northwestern part of Turkey. The spatial distribution and productivity models of Lactarius delisiosus and L. salmonicolor generated for the Kızılcasu Planning unit were used in the simulation based model. The results indicated that both minimum harvesting ages and the intensity of forest management interventions are very important for increasing mushroom productivity and occurrence in the case study area. Under the T1 forest management scenario, mushroom productivity is estimated to be approximately 12,469 tonnes. When the planning approach changes to NI, M1, M4 and M6, however, mushroom productivity experiences 86%, 28%, 26% and 33% reduction rates, respectively. Despite these reductions, spatial distribution of mushrooms has been positively affected by forest management interventions.
Simulations with multipurpose management policy would probably lead lower estimations of spatial distribution areas and productivity of mushroom than timber-oriented forest management policy would. Multiple-use planning approach seems to contribute less to mushroom productivity and the occurrence than does timber-oriented approach. In fact, determining optimal harvesting ages and the intensity of forest management interventions for each forest value presents a great challenge for decision makers. The DSS tools like ETÇAPSimulation are of great importance to understand the long term effects of various management plans on forest dynamics. Active management of forest resources will be important for achieving simultaneous production of timber products and mushrooms.</t>
  </si>
  <si>
    <t>Impact of regional climatic conditions on tree growth on mainland Greece</t>
  </si>
  <si>
    <t>PP Koulelis, EN Daskalakou, KE Ioannidis</t>
  </si>
  <si>
    <t>Forest growth is commonly used to explore tree vitality and ability to resist to environmental changes or climatic fluctuations. This paper illustrates and examines how regional climatic conditions can be related to the decline of tree growth, which were found to be more distinct in Quercus frainetto Ten. (Hungarian oak) and Fagus sylvatica L. (European beech) and less pronounced in Abies borissi-regis Matt f. (Bulgarian fir) on three long-term intensive monitoring plots (ICP Forests-Level II) in Greece during the period 1996–2009. Relative basal area increment and volume increment were calculated, expressing tree growth in terms of mean relative annual periodic increment. A decline in the growth of basal area and volume was observed after hot and dry periods, where annual temperatures and precipitation were far from the mean of the analyzed period. This observation was statistically confirmed in oak and beech plots regarding summer precipitation only and are in agreement with the findings of previous studies in Europe. The representativeness of the results at a national scale needs further investigation, although our results provide a good basis for further and more intensive monitoring programs to address various forest management scenarios against the background of potential climatic changes in the Mediterranean area.</t>
  </si>
  <si>
    <t>Folia Oecologica</t>
  </si>
  <si>
    <t>Impacts of changing coniferous and non-coniferous wood supply on forest product markets: a German scenario case study</t>
  </si>
  <si>
    <t>F Schier, C Morland, N Janzen, H Weimar</t>
  </si>
  <si>
    <t>Management strategies which encourage the conversion of coniferous forests to mixed and deciduous stands potentially increase the share of non-coniferous timber in wood supply over the next decades. The objective of this study is to examine possible market impacts from changing wood supply modeled in the German Forest Development and Timber Volume Model (WEHAM) Scenario. Special emphasis is paid to decreasing coniferous timber availability and the ramifications this development might have on the wood-based industry in Germany. For this purpose, our study introduces the GFPMCNC, a modified version of the Global Forest Products Model (GFPM) which distinguishes coniferous and non-coniferous industrial roundwood as different raw materials and coniferous and non-coniferous sawnwood as additional products on global level. In the GFPMCNC, wood-based panels and pulp could be made from a mix of two roundwood commodities instead of one single input factor. The base period for this study is 2012. Results are reported by 2015 and in the following in mid-period intervals at 5-year steps until 2050. The WEHAM Scenario impact analysis reveals that limited coniferous raw materials lead to lower wood manufacturing activities and declining exports of coniferous sawnwood at the same time as German imports of coniferous industrial roundwood and wood pulp increase over time.</t>
  </si>
  <si>
    <t>Impacts of Climate Change on Forests and Water Resources in Switzerland: A Coupled Model-Based Study</t>
  </si>
  <si>
    <t>MRJ Speich</t>
  </si>
  <si>
    <t>The aim of this thesis was to develop a coupled simulation model to estimate the impact of climate change on two important ecosystem processes: hydrology and forest dynamics. Both forests and water resources in Switzerland are expected to be impacted by climate change. These effects might have direct socio-economic implications, e.g. through impacts on water availability, flooding, timber production or protective forests. Furthermore, the ecological consequences may be profound, with possible repercussions on biodiversity and habitat distribution. Therefore, there have been many efforts to anticipate how ecosystems will respond to a changing climate. As these processes may be highly complex, dynamic computer models are a valuable tool to simulate ecosystem processes. In many cases, models specialize in a certain subset of ecosystem processes, e.g. hydrological processes or forest dynamics. It is well known that these different domains influence each other. Therefore, as process knowledge advances and more computational resources become available, it is worthwhile to build models that integrate several aspects of ecosystem functioning. The new model developed in this project actually consists of the combination of two pre-existing models: a hydrological model and a forest landscape model. In a coupled simulation, these models run simultaneously and exchange information through shared variables. Both original models have been applied in several climate change impact studies in Switzerland.</t>
  </si>
  <si>
    <t>Impacts of forestry on boreal forests: An ecosystem services perspective</t>
  </si>
  <si>
    <t>T Pohjanmies, M Triviño, E Le Tortorec, A Mazziotta</t>
  </si>
  <si>
    <t>Forests are widely recognized as major providers of ecosystem services, including timber, other forest products, recreation, regulation of water, soil and air quality, and climate change mitigation. Extensive tracts of boreal forests are actively managed for timber production, but actions aimed at increasing timber yields also affect other forest functions and services. Here, we present an overview of the environmental impacts of forest management from the perspective of ecosystem services. We show how prevailing forestry practices may have substantial but diverse effects on the various ecosystem services provided by boreal forests. Several aspects of these processes remain poorly known and warrant a greater role in future studies, including the role of community structure. Conflicts among different interests related to boreal forests are most likely to occur, but the concept of ecosystem services may provide a useful framework for identifying and resolving these conflicts.</t>
  </si>
  <si>
    <t>Ambio</t>
  </si>
  <si>
    <t>Impacts of global climate change mitigation scenarios on forests and harvesting in Sweden</t>
  </si>
  <si>
    <t>EM Nordström, N Forsell, A Lundström, A Korosuo, J Bergh, P Haviik, F Kraxner, S Frank, O Fricko, T Lundmark, A Nordin</t>
  </si>
  <si>
    <t>Under climate change, the importance of biomass resources is likely to increase and new approaches are needed to analyze future material and energy use of biomass globally and locally. Using Sweden as an example, we present an approach that combines global and national land-use and forest models to analyze impacts of climate change mitigation ambitions on forest management and harvesting in a specific country. National forest impact analyses in Sweden have traditionally focused on supply potential with little reference to international market developments. In this study, we use the global greenhouse gas concentration scenarios from the Intergovernmental Panel for Climate Change to estimate global biomass demand and assess potential implications on harvesting and biodiversity in Sweden. The results show that the short-term demand for wood is close to the full harvesting potential in Sweden in all scenarios. Under high bioenergy demand, harvest levels are projected to stay high over a longer time and particularly impact the harvest levels of pulpwood. The area of old forest in the managed landscape may decrease. This study highlights the importance of global scenarios when discussing national-level analysis and pinpoints trade-offs that policy making in Sweden may need to tackle in the near future.</t>
  </si>
  <si>
    <t>Implications of future climatic uncertainty on payments for forest ecosystem services: The case of the East Coast of New Zealand</t>
  </si>
  <si>
    <t>JJ Monge, AJ Daigneault, LJ Dowling, DR Harrison, S Awatere, A-G Ausseil</t>
  </si>
  <si>
    <t>Forestry’s long-term nature and associated uncertainties play against its consideration in land-use decisions. This study’s objective was assessing the implications of uncertainty on the feasibility of afforesting erodible land with natives. The New Zealand example has global relevance enabling: innovative statistical representation of climatic uncertainty, economic uncertainty analysis due to existing payments for services, and the profitability of long-rotation species due to Māori’s socio-cultural aspirations. We complemented a deterministic optimisation approach with Monte-Carlo methods to identify optimal afforestation areas representing uncertainty probabilistically. With stochastic dominance/efficiency tests, relevant to landowners, we identified that the uncertainty and profitability of long-rotation species increase at low discount rates, plausible due to low opportunity costs and inter-generational aspirations (not possible in competitive circumstances). At low discount rates, the high profitability odds of the long-rotation alternative compensate its high uncertainty and make it the preferred one even for highly risk-averse owners. With a probabilistic cost-benefit analysis, relevant to policymakers, we identified that the benefits necessary to cover erosion-reduction investments would need to be higher than expected to hedge against climatic uncertainty. These results were obtained through the uncertainty analysis. The methods/results covered in this study are relevant to land-use studies/models seeking to measure uncertainty impacts simply.</t>
  </si>
  <si>
    <t>Implications of the reservation price strategy on the optimal harvest decision and production of nontimber goods in an even-aged forest stand</t>
  </si>
  <si>
    <t>A Susaeta, P Gong, D Adams</t>
  </si>
  <si>
    <t>This study analyzes the effects of adopting an adaptive harvest strategy in even-aged forest management under timber price uncertainty on the production of nontimber goods. We use the reservation price strategy (“harvest when the observed timber prices are higher than the reservation prices”) on a longleaf pine (Pinus palustris Mill.) stand and employ the Faustmann–Hartman model as a benchmark. We assume that a longleaf pine stand can be managed for timber production, water production, carbon sequestration, and pine straw raking, depending on the planting density. Our results indicate that the reservation price strategy leads to longer expected harvest age when planting density is high. The reservation price strategy does not lead to increases in water production and carbon sequestration with low planting density. With high planting density, the reservation price strategy leads to increases in the amount of in situ carbon sequestered by 14.4–24.7 Mg·ha–1. Our findings suggest that managing longleaf pine forests in good- or poor-quality sites is a profitable alternative and enables water production and carbon sequestration.</t>
  </si>
  <si>
    <t>Incorporating a Global Perspective Into Future-Oriented Forest Management Scenarios: The Role of Forest Footprint Analysis</t>
  </si>
  <si>
    <t>PP Koulelis, CL McDermott</t>
  </si>
  <si>
    <t>This research serves to integrate the concept of an “ecological footprint” into future-oriented forest management scenarios. Scenarios are commonly used to explore stakeholder perceptions of possible forest futures, and are typically focused on the local impacts of different management choices. This article illustrates how global footprint analysis can be incorporated into scenarios to enable local forest stakeholders in the EU to consider the impacts of their local decisions at national and global levels. This illustration could be helpful to the construction of a forest decision support system that includes wood trade information and social processes (simulation of management decisions under changing political/economic conditions). It finds that different future forest management scenarios involving a potential increase or decrease of the harvested timber, or potential increase or decrease of subsidies for forest protection, combined with various possible changes in local consumption patterns, might have impact on both “internal” (local) and “external” (non-local) forest footprints.</t>
  </si>
  <si>
    <t>International Journal of Agricultural and Environmental Information Systems</t>
  </si>
  <si>
    <t>Incorporating a model for ground lichens into multi-functional forest planning for boreal forests in Finland</t>
  </si>
  <si>
    <t>J Miina, V Hallikainen, K Härkönen, P Merilä, T Packalen, P Rautio, M Salemaa, T Tonteri, A Tolvanen</t>
  </si>
  <si>
    <t>The quantitative assessment of forest management impacts on ecosystem services calls for ecological models to be linked to forest planning systems. In these systems, such models are expected to produce valid and accurate predictions to quantify the effects of alternative forest management strategies on ecosystem services. As an example, we present an evaluation of the model for the percent cover of ground lichens in forests on mineral soils in Finland. First, the performance of the lichen cover model fitted to the data of forest vegetation surveyed in 1985–1986 was comprehensively validated with the data resurveyed on the same plots in 1995. The differences between the observed and predicted values in lichen cover were calculated and analysed. Second, stand-level analyses were conducted to validate the predicted development of lichen cover in accordance with the rotation length development and management of forest stands. Third, the impacts of forest management scenarios on the average lichen cover at regional level were calculated to validate the results over larger areas. Lichen cover was predicted by site fertility, growing stock, forest harvests, soil preparation and geographic location. Our evaluation suggested that the model logically predicted the 10-year change in lichen cover at the stand level. A negative bias was found in predictions especially on xeric sites in northern Finland, although this was not related to stand management, but probably to global greening and reindeer grazing. The model based on the cross-sectional vegetation survey data showed its ability to describe the long-term changes in lichen cover along with the development and management of stands in different site fertility classes. On xeric and barren sites, the analyses showed decreasing trends in the average lichen cover at the regional level during the 30-year simulation period. However, the development of the average lichen cover varied only slightly among the alternative forest management scenarios. This study provides a modelling approach to evaluate the impacts of forest management on ecosystem services, here the cover of ground lichens, as an indicator of forest biodiversity and quality of reindeer pastures.</t>
  </si>
  <si>
    <t>Fores Ecology and Management</t>
  </si>
  <si>
    <t>Incorporating uncertainty into forest management planning: Timber harvest, wildfire and climate change in the boreal forest</t>
  </si>
  <si>
    <t>CJ Daniel, MT Ter-Mikaelian, BM Wotton, B Raynfield, MJ Fortin</t>
  </si>
  <si>
    <t>In an effort to ensure the sustainability of their forests, boreal forest managers often use forest planning models to make future projections of timber supply and other key services, such as habitat for wildlife. Projecting the fate of these services has proven to be challenging, however, as major uncertainties exist regarding the principal drivers of boreal ecosystem dynamics, including the future spatial and temporal distribution of wildfire and timber harvesting. Existing forest planning models are not well suited to dealing with this uncertainty because they produce deterministic projections based on central tendencies of these drivers.
Here we present a new approach for incorporating uncertainty into forest management planning, which we demonstrate using two landscapes in the Canadian boreal forest. Our approach takes the assumptions contained within the latest forest management plans for each of these landscapes, including parameterizations of their deterministic forest planning models, and converts these assumptions into equivalent parameterizations of a stochastic, spatially-explicit state-and-transition simulation model (STSM). We then use Monte Carlo simulations with the STSM to “stress-test” the forest management plan with respect to a range of possible future uncertainties, including uncertainties in future levels and patterns of wildfire and timber harvest, along with the possible changes in wildfire that might result from future climate change.
Our analysis demonstrates the importance of incorporating stochastic variability into projections of future ecosystem condition. The STSM projections that acknowledged variability in wildfire and timber harvest differed from the deterministic forest planning model projections that were based solely on mean values. Our analysis also suggests that there is an increased risk of shortfalls in timber harvest, for both boreal landscapes, associated with future projections for changes in wildfire due to climate change, and that management strategies aimed at reducing the future level of timber harvest offer an opportunity to mitigate these risks. We believe our approach provides a new risk-based framework for incorporating uncertainty into forest management, including the effects of climate change.</t>
  </si>
  <si>
    <t>Indicators of sustainable forest management to evaluate the socio-economic functions of coppice in Tuscany, Italy</t>
  </si>
  <si>
    <t>F Riccioli, R Fratini, E Marone, C Fagarazzi, M Calderisi, G Brunialti</t>
  </si>
  <si>
    <t>Due to several ecosystem services provided to the community, the multifunctional management of forests has acquired an important role over the years.
The current Sustainable Forest Management (SFM) guidelines are based on planning programmes which are able to achieve targets from socio-economic and environmental points of view.
In this paper, SFM indicators have been studied and compared to estimate the sustainability of three coppice options, from both an economic and a socio-environmental viewpoint. Each indicator was studied in relationship to the treatment and to the considered areas. The results of the statistical analysis show differences among treatments, and the possible correlations between the indicators. Moreover, by using principal component analysis (PCA), the correlations between the indicators were analysed, while the ways in which they influenced the examined sites were also considered. In particular, specific homogeneous clusters separating the observed sites were observed based on treatment and geographical gradient. Overall, the set of indicators used has proven to be effective when carrying out an evaluation of the existing types of forest management based on the analysis of three fundamental aspects of the SFM.</t>
  </si>
  <si>
    <t>Socio-Economic Planning Sciences</t>
  </si>
  <si>
    <t>Influence of forestry practices cost on financial performance of forestry investments</t>
  </si>
  <si>
    <t xml:space="preserve">DW Callaghan, PN Khanal, TJ Straka, DL Hagan </t>
  </si>
  <si>
    <t>Understanding forestry practices cost is important for predicting the financial outcome of forest management activities. Assessing costs of practices that will be used in the future can be difficult and may result in over or underestimations of financial returns depending on the values used. We used historic real average rates of cost change for the southern United States to assess changes in the values of several loblolly pine plantation management scenarios over time through the use of discounted cash flow (DCF) analysis. Additionally, we analyzed the impact of certain practices cost changes on the financially optimal number of thinnings and rotation age. Findings indicated that declining costs for herbicide site preparation could all but offset the increasing costs of other practices and that a relatively slight increase in timber prices would more than compensate for increasing costs. Also, increasing thinning costs could exacerbate the effects of low sawtimber prices, further decreasing the viability of regimes with multiple thinnings. In the face of stagnant timber prices, the use of operator-select thinnings, and herbicide site preparation could stabilize the long-term financial value of plantation management.</t>
  </si>
  <si>
    <t>Resources</t>
  </si>
  <si>
    <t>Insects affecting regenerating conifers in Canada: natural history and management</t>
  </si>
  <si>
    <t>RI Alfaro, A Fuentealba</t>
  </si>
  <si>
    <t>A number of insect species in a variety of families and orders damage early regenerating forests. Successful management of pests of regenerating forests requires detailed information on the natural history of the damaging organism, including the factors that increase risk, and a careful assessment of the risk mitigation options. Decision support systems, in the form of stand models capable of incorporating pest management options are required to guide decisions in terms of the expected yields under various pest management scenarios. In this paper we review research to date on the natural history and damage of the most important insect pests of regenerating forests in Canada and propose a framework for risk assessment. Canadian scientists have been active contributors to the research that advanced this field, from the early descriptive studies, to the development of practical tools to assist industry in managing pests of young forests.</t>
  </si>
  <si>
    <t>The Canadian Entomologist</t>
  </si>
  <si>
    <t>Insights into the dynamics of Boletus edulis mycelium and fruiting after fire prevention management</t>
  </si>
  <si>
    <t>O Mediavilla, M Hernández-Rodríguez, J Olaizola, L Santos-del-Blanco, JA Oria-de-Rueda, P Martín-Pinto</t>
  </si>
  <si>
    <t>Boletus edulis Bull. is among the most valuable mushroom species worldwide. Cistus ladanifer L. scrublands host an extraordinarily high production of this profitable fungus. Its fructification varies greatly among years depending on factors such as stand age and density along with climatic variables. Important information is missing, however, on the dynamics of this species, particularly at the below-ground level and its correlation with sporocarp production. We sought to improve understanding of the ecology of this species that could allow prediction of B. edulis production using faster and less expensive procedures under forest management scenarios.
Under the hypothesis that fire prevention management influences the presence of Boletus edulis mycelium and thus, the production of sporocarps, different management treatments were performed. These consisted of different levels of fuel reduction: (controlled burning, total clearing, 50% clearing, and uncleared), established in scrublands of different ages/origins (young-fire, young-cleared and senescent). To analyse B. edulis mycelium in the soil, soil samples were taken at three different times during the year, quantifying B. edulis DNA by real-time PCR using specific primers and Taq-man probes. To analyse B. edulis production, all sporocarps were collected and weighed on a weekly basis during the autumn season.
Our results confirmed that management significantly influence quantities of B. edulis mycelium in soil and sporocarp yields that were highest in the uncleared plots and lowest in total clearing plots. Fifty percent clearing plots showed a significant recovery for both mycelium quantity and B. edulis yields after three years.
Concerning the origin of the stand, young-fire plots had the highest amounts of B. edulis mycelium in the soil. A positive correlation was detected between B. edulis fresh weight production and the amount of mycelium in the soil suggesting the ability to predict B. edulis yields using faster and less costly methods than weekly inventories carried out for several autumn seasons.</t>
  </si>
  <si>
    <t>Integrated management of forest ecosystem services: An optimization model based on multi-objective analysis and metaheuristic approach</t>
  </si>
  <si>
    <t>S Sacchelli, I Bernetti</t>
  </si>
  <si>
    <t>The goal of this research was to implement an optimization model that allows definition of best management strategies in the forest sector. The case study is depicted in a coniferous stand (silver fir—Abies alba Mill.) of Tuscany (central Italy). Four ecosystem services were quantified from biophysical (timber produced, carbon stored, ecosystem diversity, recreational function) and economic (total economic value of the above parameters) perspective. The indicators are aggregated through a multi-objective approach (compromise programming). In the framework of forest seen as complex adaptive systems, different management strategies can lead to emergent reaction of forest functions. Due to nonlinear and non-continuous interactions as well as to the presence of feedbacks and loops among environmental and socioeconomic forest components, results are optimized by means of differential evolution and particle swarm algorithm. The genetic algorithm was applied to minimize the distance from ideal point. The best value of the decision variable (rotation period) was defined for different scenarios based on compensatory level of criteria, constraints and presence/absence of forest thinning. Conflicting trends and trade-offs are highlighted when different criteria were optimized. Among outputs, thinning intervention seems to reduce the performance of several criteria in the study area. Strengths and weaknesses of the model as well as potential future improvements are finally discussed.</t>
  </si>
  <si>
    <t>Silver fir of Tuscany, Italy</t>
  </si>
  <si>
    <t>Integrating Forest Ecological Processes, Management, and Carbon Payments to Assess Ecosystem Service Tradeoffs</t>
  </si>
  <si>
    <t>PY Ling</t>
  </si>
  <si>
    <t>Due to the current crisis on global warming and species extinction, scientists and economists have proposed to quantify ecosystem goods and services to establish policies that can preserve the ecosystem, provide better livelihood to the local stakeholders, and benefit society. The overarching question for this dissertation study is, ``How to quantify the trade-offs between carbon sequestration, total timber harvested, and habitat provision for sustaining biodiversity?'' In particular, when i. different management regimes; ii. carbon prices; and iii. natural disturbances; interact with each other. The first step is to develop a model that quantifies the relationship between forest management activities and the amount of timber harvested annually. To provide a general understanding of the relationship, the study area for the first step is at the county level for the whole state of North Carolina. The following 2 steps involve more specific studies to include the interaction between management activities, natural disturbances, species competition during the forest succession process. Therefore, a species-rich, heterogeneous area with an active timber industry, located in western part of North Carolina, the Grandfather Ranger District was chosen. The second step is to quantify the outcomes and analyze the trade-offs between the ecosystem services under different management scenarios, coupled with the influences from natural disturbance. The third step combines the result from the second step with different carbon prices and interest rates to obtain a fine scale and spatial analysis of the resulting revenue. The dissertation is the first step of research in developing a dynamic model that fully couples the social and forest ecological system. Besides the potential uses for fulfilling the requirements of carbon accounting, the result from the first step of the dissertation is the maps of annual volume of harvested timber of various types. The maps can be used to further study to analyze the relationship between the amount of timber harvested as a result of different policies and prices at different places. The second step demonstrated a way to quantify the trade-offs between the selected ecosystem services under different forest management regimes and influences from natural disturbances events. Maps of revenue from both selling the carbon credit and harvested timber for scenarios of different carbon prices and interest rates were produced in the last step. The choice of future timber production as a result of carbon and roundwood prices can partly be understood by utilizing the maps from the first step in this dissertation. If the factors affect individual choices of harvest at the local level and those affect the supply of harvested timber at the regional level are understood, then a dynamic model that consists of management decisions, natural disturbance, ecosystem service valuation policies, and forest ecosystem response can be developed. Such model can help better understand the ecosystem services valuation policy on the financial well-being of foresters and the health of the forest ecosystem.</t>
  </si>
  <si>
    <t>Integrating Forest Policy and Management Practices into a Size-Structured Vegetation Model, FATES-CLM</t>
  </si>
  <si>
    <t>KJ Murenbeeld, AN Flores, JK Shuman, KE Kaiser</t>
  </si>
  <si>
    <t>Management plays an important role in the structure and functioning of forest ecosystems and, therefore, potentially in regional and global climate. Yet, forest management exists at the intersection between dynamic biophysical and policy environments. Changes in policy can amplify or alleviate "analysis-paralysis" in natural resource management and the speed at which management plans are implemented. Here we analyze U.S. Forest Service treatment data in Idaho and show how emergent patterns fit into established policy frameworks, and how the data can be used to inform forest management scenarios in an ecosystem dynamics model. Historically in Idaho nearly all planned timber harvest treatments are eventually carried to fruition. However, there is a significant time lag from the original planned completion date and the actual completion date, which likely reflects changes in forest policy. Additionally, we found that the sequencing of activities within forest management projects occur on longer timescales than originally planned. These sequence lags are important for accurately assessing management's impact on forest structure and biomass accumulation. This sequence variability will be incorporated into the Functionally Assembled Terrestrial Ecosystem Simulator (FATES) module of the Community Land Model (CLM). FATES-CLM has size-specific harvesting by species; a marked improvement over most land surface models that characterize vegetation as broad classes without size-structure. This improvement allows for a more detailed representation of logging and other forest management practices than are typically used within land surface models. We model three scenarios at a plot scale: no management, simple management with biomass removal at one time step, and sequential management with biomass removal occurring at different time steps. Post treatment gross primary production, above ground biomass, and species level canopy and leaf biomass are compared across treatments. These results have implications for the larger managed forested regions of Idaho. Future work will seek to combine these results with a dynamic policy model that can be used to create more accurate future projections of forest management trends and the temporal variation of management implementation.</t>
  </si>
  <si>
    <t>?American Geophysical Union?</t>
  </si>
  <si>
    <t>Integrating life cycle assessment and forest modelling for environmental and economic assessment of forest based bioenergy in Norway</t>
  </si>
  <si>
    <t>E Soldal</t>
  </si>
  <si>
    <t>There is a growing interest in bioenergy, both nationally and internationally, due to the increasing emissions of greenhouse gases. The Norwegian forest growing stock is increasing and can be used to produce a range of products which can replace fossil resources. Carbon dioxide (CO2) is the most important of the anthropogenic greenhouse gases and the forest plays an important role in the carbon cycle; potentially acting as both source and sink of CO2. Reflection of incoming solar radiation (albedo) is, together with carbon sequestration, one of the most important climate mitigation factor in boreal forest that can be influenced by forest management. 
This study explores environmental and economic consequences of bioenergy and other wood-based products from Norwegian forest resources. Life cycle assessment (LCA) was applied in order to map the environmental impacts of wood use. Traditional LCA lacks time and space considerations, and these are important, in particular when assessing potential environmental effects of harvest and use of boreal forest. LCA was combined with a bio-economic forest management model (GAYA-J/LP) in an attempt to overcome these shortcomings and obtain a link to economic aspects of forest managed for climate change mitigation.</t>
  </si>
  <si>
    <t>Intensified forestry as a climate mitigation measure–how can it affect critical loads for S and N deposition?</t>
  </si>
  <si>
    <t xml:space="preserve">Ø Kaste, RF Wright, S Valinia </t>
  </si>
  <si>
    <t>More intensive forestry has been proposed in Norway as a climate mitigation measure. Growing forests capture CO2 from the atmosphere and the harvested biomass can comprise a carbon sink. Changes in forestry practices, however, might adversely affect the sensitivity of surface waters to acidification in poorly buffered ecosystems. Increased removal of biomass can accelerate the depletion of base cations from the soil. We calculated the effect of increased harvest intensity on the critical load of acidity to surface waters at two forested sites in Norway, Birkenes in Vest-Agder, and Langtjern in Buskerud. Model simulations of water quality, given several scenarios of future forest harvest, were carried out by applying the dynamic biogeochemical model MAGIC. Calculations of critical loads were based on the SSWC and FAB steady-state models. The results indicate that change from stem-only to whole-tree harvest will decrease the critical load of acidity, i.e. the ecosystem can tolerate less sulphur deposition. The critical load of nitrogen, on the other hand, will increase because more nitrogen is removed from the catchment. With whole-tree harvest, the catchments can tolerate more N deposition than with traditional stem-only harvest before significant leaching of NO3 and re-acidification occurs. Increased harvest intensity thus entails a trade-off: surface waters in sensitive areas will tolerate less sulphur deposition but more nitrogen deposition.</t>
  </si>
  <si>
    <t>Inter-temporal Microsimulation Model: Forestry Planting Decisions</t>
  </si>
  <si>
    <t>There are important policy incentives in Ireland to promote land use change for farmers to plant forests on their land. This has been the objective of both developing income diversification opportunities, the development of a forestry value chain and for greenhouse gas mitigation through the development of a carbon sink. Again as in the case of agri-environment schemes, participation in afforestation schemes is motivated by a number of factors. Participation is driven both by the relative financial incentives of forestry relative to the existing land use type and general preferences about farming versus another land use or lifestyle. We would not expect farmers to be profit maximisers in this context. As forests take nearly 40 years to mature, there is a time lag between investment and returns, as a result planting decisions are a life-cycle choice, rather than a current period choice, such as stocking rate or participation in an agri-environment scheme. Forest planting can influence land values as afforested land has a lower value as it is less flexible (once planted, it must remain planted). It also has an impact on labour as it requires less labour than other agricultural land uses. Incomes are influenced by differences in market returns and subsidies associated with the land use choice. In this chapter, we simulate counterfactual attributes for choices not made, where the choices are a share of land planted with forestry. However, unlike the previous chapter, we utilise a lifetime period of analysis. In other words, the analytical frame is more akin to other life-cycle choices like retirement or education, than contemporaneous choices such as labour supply. We describe the behavioural drivers of a land use choice comparing actual and counterfactual values by income source, land value and labour for different land use choices. We find that there are a substantial number of farmers who would be financially better off to plant forests, but who have not done so.</t>
  </si>
  <si>
    <t>Interdependence of adaptive forest management and ecosystem service provision</t>
  </si>
  <si>
    <t>F Schwaiger</t>
  </si>
  <si>
    <t>The thesis at hand contributes to answering questions that arise from the functional interdependence between forest management and ecosystem service provision. I suggest how to regulate mixed species stands in order to achieve a desired set of ecosystem services. Within that scope, I developed an algorithm to assess the important ecosystem service groundwater recharge in dependence of forest management. In order to exemplify and evaluate the developed approaches, I finally derived ecosystem service trade-offs for adaptive forest management within two distinct case study areas.</t>
  </si>
  <si>
    <t>Is biomass accumulation in forests an option to prevent climate change induced increases in nitrate concentrations in the North German Lowland?</t>
  </si>
  <si>
    <t xml:space="preserve">S Fleck, B Ahrends, J Sutmöller, M Albert, J Evers… </t>
  </si>
  <si>
    <t>The North German Lowland is a region with locally high nitrate (NO3−) concentrations in seepage water, inducing an increased susceptibility to the effects of climate change. The future risk of rising NO3− concentrations in seepage water from forests was quantified for four regions in the North German Lowland using climate projections and a modelling system comprising submodels for forest stand development (WaldPlaner), water budgets (WaSiM-ETH), and biogeochemical element cycles (VSD+). The simulations for the period from 1990 to 2070 included three different forest management scenarios (reference, biodiversity, and climate protection) and showed a general decrease in groundwater recharge which could hardly be influenced by any of the management options. The simulated soil organic matter stocks adequately represented their past increase as expected from the National Forest Soil Inventory (NFSI), but also showed a future decline under climate change conditions which leads to higher organic matter decomposition and a long-lasting increase of NO3− leaching from forest soils. While the climate protection oriented scenario shows the highest increase in NO3− concentrations during the projection period until 2070, the biodiversity scenario kept NO3− concentrations in seepage water below the legal thresholds in three of four selected model regions.</t>
  </si>
  <si>
    <t>Is wood pellet-based electricity less carbon-intensive than coal-based electricity? It depends on perspectives, baselines, feedstocks, and forest management practices</t>
  </si>
  <si>
    <t>P Dwivedi, M Khanna, M Fuller</t>
  </si>
  <si>
    <t>Some studies suggest that the carbon intensity of electricity generated in the United Kingdom by using imported wood pellets from the southern United States is higher than that of coal-based electricity, whereas other studies suggest that the use of wood pellet-based electricity reduces carbon emissions significantly, relative to coal-based electricity. We developed the Forest Bioenergy Carbon Accounting Model (ForBioCAM 1.0) to analyze factors that influence the carbon intensity of wood pellet-based electricity, using a common set of assumptions and the same system boundary. We show that widely differing assessments of the carbon intensity of wood pellet-based electricity depend on the choice of forest management perspectives (landscape or stand), baselines (no harvest, or harvesting for the manufacture of traditional finished wood products), feedstocks (whole trees, pulpwood, or logging residues), forest management practices (change in rotation age), and the duration of the analysis itself. Unlike with a stand perspective, we demonstrate conditions under which a landscape perspective results in carbon savings net of avoided emissions from coal-based electricity. Our results also suggest that the two perspectives of forest management converge in their assessment of the positive carbon effects of various feedstock types used to manufacture wood pellets relative to a no-harvest baseline, and that the use of whole trees for wood pellets results in net carbon savings after a break-even period of about three years relative to a no-harvest scenario. The results of this study can guide future policy deliberations on the use of wood pellets as a renewable energy source worldwide.</t>
  </si>
  <si>
    <t>Issues and perspectives on the use of exotic species in the sustainable management of Canadian forests</t>
  </si>
  <si>
    <t>BS Rivera, M Barrette, N Thiffault</t>
  </si>
  <si>
    <t>Plantations offer a high potential to respond to the increasing pressure on forests to deliver social, economic, and environmental services. Exotic tree species have a long history of use in plantation forestry, mostly because of their improved productivity compared with that of native species. Because of their impacts on land management and the environment, questions arise regarding the compatibility of exotic tree plantations with sustainable forest management (SFM), the overarching paradigm driving forest legislations in Canada. Our objectives were thus to i) briefly review the historical and current use of exotic tree species in Canada, ii) identify the social, economic and environmental issues related to the use of exotic tree species in Canadian forestry, based on sustainable forest management criteria, and iii) identify perspectives related to the use of exotic tree species in the sustainable management of Canadian forests. Results show that six out of ten Canadian provinces do not have specific legislations to control the use of exotic tree species for reforestation within their borders. The use of exotic tree species is mainly controlled through third-party certification agencies. Exotic tree species represent a small proportion of the planted seedlings in Canada and Norway spruce is the most common one. The use of exotic tree species is compatible with sustainable forest management criteria used in Canada, but forest managers must take into account several issues related to their use and maintain a social license to be entitled to plant them. Issues are highly dependent upon scale. The zoning of management intensity could provide environmental, economic and social benefits, but costs/benefits analyses should be carried out. The concept of naturalness could also be useful to integrate plantations of exotic species in jurisdiction where SFM strategies are based on ecosystem management principles. Monitoring of hybridization and invasiveness of exotic species must be included in landscape analyses to forestall loss of resilience leading to compromised structural and functional ecosystem states. The use of exotics species is recognized as a tool to sequester carbon and facilitate adaptation of forests to global changes, but it is necessary to carefully identified contexts where assisted migration is justified and disentangle planned novel ecosystems coherent with global changes generated by assisted migration from those emerging from invasive species forming undesired states.</t>
  </si>
  <si>
    <t>Reforesta</t>
  </si>
  <si>
    <t>Lepidopteran forest defoliators in a changing climate: performance in different life-history stages, and range expansion</t>
  </si>
  <si>
    <t xml:space="preserve">JJJ Fält-Nardmann </t>
  </si>
  <si>
    <t>Although there are few confirmed records of rising temperatures contributing to range expansions and range shifts of harmful insects so far, the link between climate and insect distribution range is plausible. Temperature is likely the single most important abiotic factor limiting insect survival. Not only average temperatures but also temperature extremes, such as winter cold spells, may play an important role for insect success. As arctic and boreal regions are warming more rapidly than other regions on Earth, insects in these regions can be expected to show the greatest response to climate change. However, a warming climate may also have a negative effect on insect pests by disrupting phenological synchronies between insects and their host plants. Insects may be able to adapt to these changes genetically over generations or, more rapidly, through phenotypic plasticity – the propensity of a genotype to produce different phenotypes under different environmental conditions.
In this thesis, I examine topics of climate change, insect range expansions and adaptive potential of pest insects using five univoltine spring-feeding moth species: the geometrids Epirrita autumnata, Operophtera brumata and Erannis defoliaria, and the lymantriins Lymantria monacha and L. dispar.</t>
  </si>
  <si>
    <t>Light Use Efficiency of Aboveground Biomass Production of Norway Spruce Stands</t>
  </si>
  <si>
    <t>M Bellan, I Marková, A Zaika, J Krejza</t>
  </si>
  <si>
    <r>
      <t>Light use efficiency (LUE or photosynthetically active radiation use efficiency) in production of young spruce stands aboveground biomass was determined at the study sites Rájec (the Drahanská vrchovina Highland) and Bílý Kříž (the Moravian</t>
    </r>
    <r>
      <rPr>
        <sz val="9"/>
        <color theme="1"/>
        <rFont val="Palatino"/>
        <family val="2"/>
      </rPr>
      <t>‑</t>
    </r>
    <r>
      <rPr>
        <sz val="9"/>
        <color theme="1"/>
        <rFont val="Calibri"/>
        <family val="2"/>
        <scheme val="minor"/>
      </rPr>
      <t>Silesian Beskids Mountains) in 2014 and 2015. The LUE value obtained for the investigated spruce stands were in the range of 0.45 – 0.65 g DW MJ–1. The different LUE values were determined for highland and mountain spruce stand. The differences were caused by growth and climatic conditions and by the amount of assimilatory apparatus (LAI).</t>
    </r>
  </si>
  <si>
    <t>Acta Universitatis Agriculturae et Silviculturae Mendelianae Brunensis</t>
  </si>
  <si>
    <t>Linking construction timber carbon storage with land use and forestry management practices</t>
  </si>
  <si>
    <t>EJ Forster, JR Healey, CC Dymond, G Newman, G Davies, D Styles</t>
  </si>
  <si>
    <t>Consequential life cycle assessment was applied to forestry systems to evaluate the environmental balance of expanding forestry onto marginal agricultural land to supply more timber for the built environment, accounting for land use effects and product substitution. Forestry expansion to supply timber buildings could mitigate UK greenhouse gas (GHG) emissions by 2.4 Gg CO2 eq. per ha of forest over 100 years, though net mitigation could be halved if beef production were displaced to Brazil. Forest thinning increases wood yields and percentage conversion of harvested wood to construction sawnwood, resulting in 5% greater net GHG mitigation compared with unthinned systems. Optimising the environmental sustainability of construction timber value chains in a circular, bio-based economy will require holistic accounting of land use (change), forestry management and complex flows of wood.</t>
  </si>
  <si>
    <t>Linking land use changes to variation in soil properties in a Mediterranean mountain agroecosystem</t>
  </si>
  <si>
    <t>I Lizaga, L Quijano, L Gaspar, MC Ramos, A Navas</t>
  </si>
  <si>
    <t>Several decades of intensive rainfed farming in Mediterranean mountains and later land abandonment has led to rapid land use and land cover changes. During recent centuries, the conversion of rangelands into croplands has increased the surfaces prone to erosion. In the southern Pre-Pyrenees, the process was reversed during the middle of the twentieth century, allowing the recovery of vegetation and subsequent variation in land cover. This work aims to assess how land use changes after generalised land abandonment affect some major soil properties related to soil quality. For this purpose, 98 replicate bulk soil samples were collected in a 23 km2 catchment that was mostly cultivated at the beginning of the last century. Soil samples were distributed over areas representing the main land uses (agricultural land, natural forest, pine afforestation and scrubland). Bulk density, stoniness, grain size, pH, carbonates, electrical conductivity, soil organic carbon (SOC), total nitrogen (TN), water retention capacity and magnetic properties (low frequency magnetic susceptibility (LF) and frequency dependence (FD)) were analysed in the samples from different land use areas. A past scenario was recreated using estimated data from the SPEROS-C model in order to evaluate changes in SOC over time. Furthermore, a multitemporal analysis of the Normalised Difference Vegetation Index of Landsat images was performed between 1972 and the present in order to assess the dynamics of revegetation. After land abandonment, 16.5% of the area remained as croplands, but afforestation and natural revegetation occupied 83.5% of the catchment. The highest mean value for SOC was found in the pine afforested area and the highest TN mean value was found in the natural forest. The lowest mean values for SOC and TN were recorded on the agricultural land. These results show the impact of soil changes produced by land use changes in fragile Mediterranean mountain agroecosystems.</t>
  </si>
  <si>
    <t>CATENA</t>
  </si>
  <si>
    <t>Local Actions to Foster Climate Change Adaptation through Sago Palm Development Initiatives: Examining the Case of South Sulawesi, Indonesia</t>
  </si>
  <si>
    <t>MA Trisia, AP Metaragakusuma, K Osozawa, H Bai</t>
  </si>
  <si>
    <t xml:space="preserve">Indonesia has a great potential supply from its local resources, namely sago palm. It could be an alternative crop because its production is not significantly influenced by climate. This paper interrogates local actions in South Sulawesi Province in promoting sago palm. An Analytic Hierarchy Process (AHP), in-depth interview and observation were used for this study. The findings show that sago palm still plays an important role in providing income and food for the local community. However, a drastic change happened due to the expansion of other profitable crops during late 1990s-2000s. Sago production has also decreased significantly by 86.9% from 2006 to 2013. Several local actions have been done to revive sago palm, however, these actions were not sustainable due to heavily independent action without support from local government. Now, small initiatives with the local government are being implemented. The local government is endorsing sago palm into Regional Medium-Term Development Plan (RPJMD) 2016-2020 as an alternative crop to adapt to climate change. They are also designing local regulation (PERDA) regarding the protection of sago palm. What is noteworthy is the strong commitment from the government and engaging stakeholders with rural communities wherein these became a key foundation for co-existence of sago palm for a more comprehensive view on sustainable development.  </t>
  </si>
  <si>
    <t>European Journal of Sustainable Development</t>
  </si>
  <si>
    <t>Locating Forest Management Units Using Remote Sensing and Geostatistical Tools in North-Central Washington, USA</t>
  </si>
  <si>
    <t>P Palaiologou, M Essen, J Hogland, K Kalabokidis</t>
  </si>
  <si>
    <t>In this study, we share an approach to locate and map forest management units with high accuracy and with relatively rapid turnaround. Our study area consists of private, state, and federal land holdings that cover four counties in North-Central Washington, USA (Kittitas, Okanogan, Chelan and Douglas). This area has a rich history of landscape change caused by frequent wildfires, insect attacks, disease outbreaks, and forest management practices, which is only partially documented across ownerships in an inconsistent fashion. To consistently quantify forest management activities for the entire study area, we leveraged Sentinel-2 satellite imagery, LANDFIRE existing vegetation types and disturbances, monitoring trends in burn severity fire perimeters, and Landsat 8 Burned Area products. Within our methodology, Sentinel-2 images were collected and transformed to orthogonal land cover change difference and ratio metrics using principal component analyses. In addition, the Normalized Difference Vegetation Index and the Relativized Burn Ratio index were estimated. These variables were used as predictors in Random Forests machine learning classification models. Known locations of forest treatment units were used to create samples to train the Random Forests models to estimate where changes in forest structure occurred between the years of 2016 and 2019. We visually inspected each derived polygon to manually assign one treatment class, either clearcut or thinning. Landsat 8 Burned Area products were used to derive prescribed fire units for the same period. The bulk of analyses were performed using the RMRS Raster Utility toolbar that facilitated spatial, statistical, and machine learning tools, while significantly reducing the required processing time and storage space associated with analyzing these large datasets. The results were combined with existing LANDFIRE vegetation disturbance and forest treatment data to create a 21-year dataset (1999–2019) for the study area.</t>
  </si>
  <si>
    <t>Sensors</t>
  </si>
  <si>
    <t>Long-term effects of salvage logging on stand composition in seminatural spruce forests</t>
  </si>
  <si>
    <t>E Bāders, I Silamiķele, O Polyachenko, A Kiviste, K Jõgiste, Āris Jansons</t>
  </si>
  <si>
    <t>The tree diameter distribution was used to characterize the impact of forest disturbances and the ecosystem dynamics during the process of regeneration in the absence of any management 44 years after the event. In addition, the impact of salvage logging after windthrow remains unknown, especially on long-term responses. In this study, comparisons were made between the “unsalvaged” and “salvaged” post-storm management scenarios. The study was conducted in Slitere Natural Park in the Northwest part of Latvia, where large-scale windthrow occurred on November 2, 1969. The three-parameter Weibull function was used to describe the diameter distribution of Norway spruce (Picea abies (L.) Karst.) stands formed after large-scale wind storm in two site types (on fertile mineral soils: with normal moisture regime (fresh)—Oxalidosa—and with periodic excess water (wet)—Myrtilloso-sphagnosa) and where salvage logging was or was not carried out (management scenarios). The naturally regenerated stands remained Norway spruce dominated and were independent of the post-storm management scenarios; still, they were significantly affected by a forest type. The three-parameter Weibull distribution function suited well to actual diameter distributions of the sample plots. Diameter distributions significantly differed between the forest types: In Myrtilloso-sphagnosa (wet) forest stands, it was a negative exponential and in Oxalidosa (fresh) stands unimodal and positively skewed. We did not detect distribution differences caused by salvage after a large-scale disturbance, indicating that other factors (like ecological importance of deadwood, a risk of insect outbreaks to neighboring areas, etc.) need to be considered, when deciding on the post-storm management.</t>
  </si>
  <si>
    <t>Long-term forest carbon storage and structural development as influenced by land-use history and reforestation approach</t>
  </si>
  <si>
    <t>AR Urbano</t>
  </si>
  <si>
    <t>Temperate forests are an important carbon sink, yet there is uncertainty regarding land-use history effects on biomass accumulation and carbon storage potential in secondary forests. Understanding long-term biomass dynamics is important for managing forests as carbon sinks and for co-benefits such as watershed protection and biodiversity. However there are many unanswered questions regarding these dynamics in northeastern U.S. forests: How have secondary forests of the U.S. Northeast recovered post nineteenth century agricultural abandonment? How has the region's extensive land-use history influenced long-term structural development and aboveground carbon storage? To answer these questions, we employed a longitudinal study based on twelve years of empirical data (2001-2013) from the Marsh-Billings-Rockefeller (MBR) National Historical Park in Woodstock, VT. MBR Park was the first parcel of land to actively be reforested in the eastern U.S., and as such, its diverse forest mosaic reflects a history of alternate reforestation approaches and varied successional trajectories indicative of secondary forest recovery occurring across the broader northeastern forest landscape. We also used 150 years of documentary data from park management records. This research evaluates the effects of reforestation approaches (planting vs. natural regeneration), management regimes (long-term low-to-intermediate harvest intensities at varied harvest frequencies), and stand development pathways on biomass outcomes. We generated biometrics representative of stand structural complexity, including the H' structural diversity index, and aboveground biomass (live trees, snags, and downed coarse woody debris pools) estimates. Multivariate analyses evaluated the predictive strength of reforestation approach, management history, and site characteristics relative to aboveground carbon pools and stand structural complexity.
Classification and Regression Tree (CART) analysis ranked reforestation approach (plantation or natural regeneration) as the strongest predictor of long-term mean total aboveground carbon storage, while harvest frequency, and stand age were selected as secondary variables. CART ranked forest percent conifer (a metric closely associated with reforestation approach) as the strongest predictor of H' index, while harvest intensity, and harvest frequency were selected as secondary variables. Increases in harvest intensity can significantly reduce aboveground carbon storage. Our results suggest that a variety of long-term recovery pathways converge on high levels of aboveground carbon storage, including both conifer plantations and naturally regenerated hardwood stands, but choice of silvicultural management approach can dramatically alter those trajectories. Importantly, total aboveground biomass (i.e., carbon) co-varied with H' (r2 = 0.25), and thus, our dataset showed a positive relationship between forest carbon storage and structural complexity, supporting the concept of multifunctional forestry emphasizing late-successional habitats.</t>
  </si>
  <si>
    <t>2001-2013</t>
  </si>
  <si>
    <t xml:space="preserve">Norhteastern U.S. Forests </t>
  </si>
  <si>
    <t>Long-term impact of ditch network maintenance on timber production, profitability and environmental loads at regional level in Finland: a simulation study</t>
  </si>
  <si>
    <t>H Hökkä, H Salminen, A Ahtikoski, S Kojola, S Launiainen, M Lehtonen</t>
  </si>
  <si>
    <t>Ditch network maintenance (DNM) is implemented on 60 000 ha annually in Finland to sustain timber productivity on drained peatlands. We investigated how different DNM strategies influence the total ditching area, timber production, financial feasibility, and sediment and nutrient loading in the South-West Finland (SWF) and Northern Ostrobothnia (NO) regions. The National Forest Inventory sample plot data were entered into a stand simulator and simulations were carried out over a 100-year period. In the Passive DNM strategy (ditches maintained only at forest regeneration), the total ditching area was 72–85% lower compared with the Intensive strategy (DNM always when ditches are in poor condition) or 62–80% lower compared with the Conditional strategy (DNM only when ditches are poor and standing volume is below a specific value). Conditional and Intensive strategies resulted in higher cutting removals than the Passive strategy (8–9% in SWF and 21–22% in NO) due to faster stand development, but the respective loads of suspended solids (SS) and phosphorus were two- to three-fold higher in SWF and four- to six-fold higher loads in NO. Overall, the Conditional strategy showed the best performance generating the highest net present value, higher cutting removals than in the Passive strategy, and lower nutrient and SS loads than in the Intensive strategy.</t>
  </si>
  <si>
    <t>Long-Term Impacts of China's New Commercial Harvest Exclusion Policy on Ecosystem Services and Biodiversity in the Temperate Forests of Northeast China</t>
  </si>
  <si>
    <t>K Liu, Y Liang, HS He, WJ Wang, C Huang, S Zong, L Wang, J Xiao, H Du</t>
  </si>
  <si>
    <t>Temperate forests in Northeast China have been severely exploited by timber harvesting in the last century. To reverse this trend, China implemented the Classified Forest Management policy in the Natural Forest Conservation Program in 1998 to protect forests from excessive harvesting. However, the policy was unable to meet the 2020 commitment of increasing growing stock (set in the Kyoto Protocol) because of high-intensity harvesting. Accordingly, China banned all commercial harvesting in Northeast China in 2014. In this study, we investigated the long-term impacts of the no commercial harvest (NCH) policy on ecosystem services and biodiversity using a forest landscape model, LANDIS PRO 7.0, in the temperate forests of the Small Khingan Mountains, Northeast China. We designed three management scenarios: The H scenario (the Classified Forest Management policy used in the past), the NCH scenario (the current Commercial Harvest Exclusion policy), and the LT scenario (mitigation management, i.e., light thinning). We compared total aboveground forest biomass, biomass by tree species, abundance of old-growth forests, and diversity of tree species and age class in three scenarios from 2010 to 2100. We found that compared with the H scenario, the NCH scenario increased aboveground forest biomass, abundance of old-growth forests, and biomass of most timber species over time; however, it decreased the biomass of rare and protected tree species and biodiversity. We found that the LT scenario increased the biomass of rare and protected tree species and biodiversity in comparison with the NCH scenario, while it maintained aboveground forest biomass and abundance of old-growth forests at a high level (slightly less than the NCH scenario). We concluded there was trade-off between carbon storage and biodiversity. We also concluded that light thinning treatment was able to regulate the trade-off and alleviate the negative effects associated with the NCH policy. Our results highlighted limitations of the NCH policy and provided new insights into sustainable forest management and the interdependence between human society and the forest ecosystem.</t>
  </si>
  <si>
    <t>2010-2100</t>
  </si>
  <si>
    <t>Northeast China</t>
  </si>
  <si>
    <t>LANDIS PRO 7.0 model</t>
  </si>
  <si>
    <t>Losses of mineral soil carbon largely offset biomass accumulation 15 years after whole-tree harvest in a northern hardwood forest</t>
  </si>
  <si>
    <t xml:space="preserve">SP Hamburg, MA Vadeboncoeur, CE Johnson, J Sanderman </t>
  </si>
  <si>
    <t>Changes in soil carbon stocks following forest harvest can be an important component of ecosystem and landscape-scale C budgets in systems managed for bioenergy or carbon-trading markets. However, these changes are characterized less often and with less certainty than easier-to-measure aboveground stocks. We sampled soils prior to the whole-tree harvest of Watershed 5 at the Hubbard Brook Experimental Forest in 1983, and again in years 3, 8, and 15 following harvest. The repeated measures of total soil C in this stand show no net change in the O horizon over 15 years, though mixing with the mineral soil reduced observed O horizon C in disturbed areas in post-harvest years 3 and 8. Mineral soil C decreased by 15% (20 Mg ha−1) relative to pre-harvest levels by year 8, with no recovery in soil C stocks by year 15. Proportional changes in N stocks were similar. The loss of mineral soil C offset two-thirds of the C accumulation in aboveground biomass over the same 15 years, leading to near-zero net C accumulation post-harvest, after also accounting for the decomposition of slash and roots. If this result is broadly representative, and the extent of forest harvesting is expanded to meet demand for bioenergy or to manage ecosystem carbon sequestration, then it will take substantially longer than previously assumed to offset harvest- or bioenergy-related carbon dioxide emissions with carbon uptake during forest regrowth.</t>
  </si>
  <si>
    <t>Biochemistry</t>
  </si>
  <si>
    <t>Losses of mineral soil carbon largely offset biomass accumulation fifteen years after whole-tree harvest in a northern hardwood forest</t>
  </si>
  <si>
    <t>MA Vadeboncoeur, SP Hamburg, CE Johnson</t>
  </si>
  <si>
    <t>Changes in soil carbon stocks following forest harvest can be an important component of ecosystem and landscape-scale C budgets in systems managed for bioenergy or carbon-trading markets. However, these changes are characterized less often and with less certainty than easier-to-measure aboveground stocks. We sampled soils prior to the whole-tree harvest of Watershed 5 at the Hubbard Brook Experimental Forest in 1983, and again in years 3, 8, and 15 following harvest. The repeated measures of total soil C in this stand show no net change in the O horizon over 15 years, though mixing with the mineral soil reduced observed O horizon C in disturbed areas in post- harvest years 3 and 8. Mineral soil C decreased by 15% (20 Mg ha-1) relative to pre- harvest levels by year 8, with no recovery in soil C stocks by year 15. Proportional changes in N stocks were similar. The loss of mineral soil C offset two-thirds of the C accumulation in aboveground biomass over the same 15 years, leading to near-zero net C accumulation post-harvest, after also accounting for the decomposition of slash and roots. If this result is broadly representative, and the extent of forest harvesting is expanded to meet demand for bioenergy or to manage ecosystem carbon sequestration, then it will take substantially longer than previously assumed to offset harvest- or bioenergy-related carbon dioxide emissions with carbon uptake during forest regrowth.</t>
  </si>
  <si>
    <t>?University of New Hampshire Scholars' Repository?</t>
  </si>
  <si>
    <t>Management Strategies for Wood Fuel Harvesting—Trade-Offs with Biodiversity and Forest Ecosystem Services</t>
  </si>
  <si>
    <t>J Eggers, Y Melin, J Lundström, D Bergström, K Öhman</t>
  </si>
  <si>
    <t>Bioenergy is expected to contribute to mitigating climate change. One major source for bioenergy is woody biomass from forests, including logging residues, stumps, and whole trees from young dense stands. However, at increased extraction rates of woody biomass, the forest ecosystem, its biodiversity, and its ability to contribute to fundamental ecosystem services will be affected. We used simulation and optimization techniques to assess the impact of different management strategies on the supply of bioenergy and the trade-offs between wood fuel harvesting, biodiversity, and three other ecosystem services—reindeer husbandry, carbon storage, and recreation. The projections covered 100 years and a forest area of 3 million ha in northern Sweden. We found that the development of novel and cost-effective management systems for biomass outtake from young dense stands may provide options for a significant supply of bioenergy to the emerging bioeconomy, while at the same time securing biodiversity and important ecosystem values in future stand developments. In addition, there is potential to increase the extraction of harvest residues and stumps while simultaneously improving conditions for biodiversity and the amount of carbon stored in forest ecosystems compared to current levels. However, the projected continuing trend of increased forest density (in terms of basal area) has a negative impact on the potential for reindeer husbandry and recreation, which calls for researching new management strategies on landscape levels.</t>
  </si>
  <si>
    <t>Managing forests for global and local ecosystem services: A case study of carbon, water and livelihoods from eastern Indonesia</t>
  </si>
  <si>
    <t>YS Kim, S Latifah, M Afifi, M Mulligan, S Burke, L Fisher, E Siwicka, K Remoundou, M Christie, SM Lopez, J Jenness</t>
  </si>
  <si>
    <t>Despite a recent increase of interest in global payment for ecosystem services (PES) mechanisms, there has been little comprehensive assessment of PES impacts on ecosystem services (ESs) at smaller scales. Better understanding of localized impacts of global PES can help balance ES deliveries for global benefits with those for meeting landscape and local level needs. Using a case study from eastern Indonesia, we assessed trade-offs and potential synergies between global PES (e.g. REDD+ for forest carbon) and landscape level ESs (e.g., water quantity, quality, regulation) and local ESs (e.g. forest products for food, energy, livelihoods). Realistic land use change scenarios and potential carbon credits were estimated based on historical land use changes and in-depth interviews with stakeholders. We applied a process-based hydrologic model to estimate changes in watershed services due to land use changes. Finally, local community’s forest uses were surveyed to understand locally realized ESs. The results show empirical evidence that, without careful consideration of local impacts, a PES mechanism to protect global ESs can have negative consequences for local ecosystem services. We present management alternatives designed to maximize positive synergies between different ESs at varying scales.</t>
  </si>
  <si>
    <t>Managing mixed stands can mitigate severe climate change impacts on ecosystem functioning</t>
  </si>
  <si>
    <t>M Jourdan, T Cordonnier, P Dreyfus, C Riond, F de Coligny, X Morin</t>
  </si>
  <si>
    <t>Climate change affects forest ecosystem processes and related services due to increasing temperature and increasing extreme drought event frequency. This effect can be direct through the alteration of the physiological responses of trees, but also indirect, by modifying interactions between trees and thus changing communities’ composition. Such changes might affect species richness with high impacts on ecosystem functioning, especially productivity.
Regarding management issues, mixed stands are usually considered a good option to maintain forest cover and ecosystem services under climate change. However, the possibility to maintain these mixed stands with management actions with positive effects on forest functioning under climate change remains uncertain and deserves further investigations. Relying on a simulation-based study with a forest gap model, we thus addressed the following questions: (1) Are monospecific stands vulnerable to climate change? (2) Would mixed stands significantly mitigate climate change effects on forest productivity and wood production under climate change? (3) Would conversion to mixed stand management affect significantly forest productivity and wood production under climate change compare to monospecific management?
With a 150 years simulation approach, we quantified potential climate change effect (using RCP 8.5) compared to present climate and managements effect in the French Alps, focusing on five tree species. The gap-model we used included a management module, which allowed testing six silvicultural scenarios on different stands, with various composition, structure or environmental conditions, under climate change.
These simulations showed that monospecific stands currently growing in stressful conditions would be too vulnerable to climate change to be maintained. Managing mixed stands or conversion from pure to mixed stands would make it possible to maintain higher productivity in the long-term than monospecific stands, even under severe climate change. This pattern depends to species and sites considered. Our results will feed into discussion on forest management in the context of climate change.</t>
  </si>
  <si>
    <t>French Alps</t>
  </si>
  <si>
    <t>RCP 8.5</t>
  </si>
  <si>
    <t>bioRxiv The preprint server for biology</t>
  </si>
  <si>
    <t>Managing moist forests of the Pacific Northwest United States for climate positive outcomes</t>
  </si>
  <si>
    <t xml:space="preserve">SJ Fain, B Kittler, A Chowyuk </t>
  </si>
  <si>
    <t xml:space="preserve">The moist forests of the Pacific Northwest United States (PNW) are among the most naturally carbon rich ecoregions in the world. However, regional in-forest carbon storage levels are currently well below ecological potential. Recent climate policy proposals have renewed and deepened debates over forest sector climate strategies. This paper begins with a review of regionally applicable forest carbon life cycle assessments (LCAs) in an effort to provide some clarity around how these studies are conducted, and why their results may vary. The review highlights the importance of assumptions made during carbon accounting across the wood product lifespan and how the inclusion or exclusions of variables, such as product substitution and leakage, influence study results and subsequent management recommendations. Next we discuss the influence of climate change on forest management and planning. We conclude with a review of regional-specific factors to consider when developing optimal forest climate strategies in the moist forests of the PNW. These strategies include, but are not limited to; extending harvest rotations, shelterwood and select tree harvests (in lieu of full harvest), and managing forests for increased structural, age, and species complexity. </t>
  </si>
  <si>
    <t>Managing moist temperate forests for bioenergy and biodiversity</t>
  </si>
  <si>
    <t>HT Root, MG Betts</t>
  </si>
  <si>
    <t>Demand for bioenergy is expected to triple by 2050 as a result of policies aimed to improve energy independence and mitigate global climate change. We review forest practices that generate biomass in mesic forests and show that they vary widely in intensity and potential magnitude of the effects on biodiversity. Although increased demand for bioenergy may incentivize maintaining forestland, increasing economic value of woody biomass will probably stimulate more intensive management practices, impacting many species, especially those associated with deadwood. The spatial extent of habitat modification and the type and degree of management will have an impact on populations of sensitive species. We propose preliminary management guidelines to minimize biodiversity impacts and introduce an initial research agenda to test the sensitivity of forest biodiversity to bioenergy practices at multiple scales.
Management and Policy Implications: Forest biomass use for energy is projected to increase due to policies promoting renewable energy sources. However, forest biomass harvesting strategies are highly diverse and have differing degrees of impact on forest biodiversity. Biomass harvesting is likely to result in increased utilization of forest elements previously considered to be “waste.” For instance, greater rates of biomass extraction as a result of thinning or harvesting slash will cause reduced abundance of snags and coarse and fine wood in the future and potential declines in biodiversity associated with these features. In silvicultural systems designed primarily for biomass production (e.g., short-rotation woody crops and intensively managed plantations), there may also be greater effects on biodiversity associated with vertical and horizontal stand complexity. Although stand-level impacts may be estimated based on the habitat requirements of species, there has been little empirical research that tests for thresholds in the amount of bioenergy harvest above which native species are at risk; such vulnerability will be a function of both the area of land modified by bioenergy harvest and the intensity of management implemented. As the biomass-oriented harvests become increasingly common, it will be essential to examine both the stand- and landscape-level implications of these management practices on biodiversity.</t>
  </si>
  <si>
    <t>Journal of Forestry</t>
  </si>
  <si>
    <t>Managing the urban colour: similarities and differences between European and Asian strategies</t>
  </si>
  <si>
    <t xml:space="preserve">NL Nguyen, J Teller </t>
  </si>
  <si>
    <t>The information we receive from the urban landscape is triggered and defined by the sense of sight, in other words by visual sensations. Colour is a fundamental component of the visual sensations: it allows us to identify objects with the contrasts that defines the form and it helps to structure the urban environment. As an attribute of the urban morphology, colour informs us about the status and history of a place, through relations of integration, dominance, fragmentation, homogeneity or heterogeneity that can be observed between its built components. Moreover, additionally to functional roles, colour can promote heritage values through a collective identity and besides marking our eyesight out with signals, colour makes sense in our visual environment, through a semantic function. Public authorities are aware of the impact of colour as a factor that can influence the image and attractiveness of cities, and in many European countries the principles of territorial governance seek the valorization of specific and local colour palettes which are considered to belong to the cultural heritage of the city or the region. In this regulatory perspective, several municipalities in Europe use chromatic charts as guidance tools in order to preserve the dominant local tones. The main purpose in a colour regulation is most of the time to harmonize buildings in a territorial area. This need for harmonization, standardization, which is equivalent to morphological consistency for many, is often considered to be essential for maintaining the urban townscape character. Thus in China, the concept of "urban colour" is becoming increasingly important in the field of planning to make an elegant urban environment. In the context of rapid economic growth of the country, many Chinese cities, mostly located in the eastern part of the country, conduct research and implement specific tools such as urban colour plans. These tools allow to continue the urban colour context, in a way of historical heritage based on the dominant colour, essentially to control and guide the development of new construction zones. The aim of this paper is to highlight the main similarities and differences between the European and the Asian politics concerning the management of the urban colour: although they developed on the same theorical base (specifically the “Geography of Colour” founded by Lenclos), they diverge from the point of view of purpose. The European approach is focused on the preservation and maintenance of the morphological specificities of urban tissues in terms of local colours, while in China, where built heritage tends to disappear in the urban regeneration under the real estate pressure, tools for the colour management are used mostly for the construction of new cities in order to keep the spatial coherence. The paper is illustrated with several European and Asian examples of concrete cases from both scientific and professional publications.</t>
  </si>
  <si>
    <t>Mapping cumulative impacts of mining on sediment retention ecosystem service in an Australian mining region</t>
  </si>
  <si>
    <t>Z Wang, AM Lechner, T Baumgartl</t>
  </si>
  <si>
    <t>Mining development can potentially lead to cumulative impacts on ecosystems and their services across a range of scales. Site-specific environmental impact assessments are commonly assessed for mining projects; however, large-scale cumulative impacts of multiple mines that aggregate and interact in resources regions have had little attention in the literature and there are few examples where regional-scale mining impacts have been assessed on ecosystem services. The objective of this study is to quantify regional-scale cumulative impacts of mining on sediment retention ecosystem services. We apply the sediment delivery ratio model of Integrated Valuation of Ecosystem Services and Trade-offs to calculate and map the sediment retention and export using a synthetic catchment model and a real case study under different mining scenarios in an Australian mining region. Two impact indices were created to quantify the cumulative impacts associated with a single mine and the interactions between multiple mines. The indices clarified the magnitude of impacts and the positive/negative impacts associated with regional-scale sediment retention and export. We found cumulative impacts associated with multiple mines’ interaction occurred but the influence of these interactions was relatively weak. This research demonstrated the potential for utilising ecosystem services modelling for the quantitative assessment of the cumulative impacts. Such research provide decision-makers and planners with a tool for sustainable regional and landscape planning that balances the needs of mining and the provision of ecosystem services.</t>
  </si>
  <si>
    <t>Internation Journal of Sustainable Development &amp; World Ecology</t>
  </si>
  <si>
    <t>Mapping growing stock volume and biomass carbon storage of larch plantations in Northeast China with L-band ALOS PALSAR backscatter mosaics</t>
  </si>
  <si>
    <t>T Gao, JJ Zhu, QL Yan, SQ Deng, X Zheng, JX Zhang, GD Shang</t>
  </si>
  <si>
    <t>Reliable spatial information on growing stock volume (GSV) and biomass is critical for creating management strategies for plantation forests. This study developed empirical models to map the GSV and biomass of larch plantations (LPs) in Northeast China (1.25 million km2 total area) by integrating L-band synthetic aperture radar (SAR) data with ground-based survey data. The best correlation model was used to map the GSVs and biomasses of LPs. The total GSV and biomass carbon storage were estimated at 224.3 ± 59.0 million m3 and 113.0 ± 29.7 × 1012 g C with average densities of 85.1 m3 ha−1 and 42.9 106 g × C ha−1, respectively, over a total area of 2.64 million ha. The saturation effect of SAR was determined beyond 260 m3 ha−1, which was expected to influence the estimations for a small proportion of the study area. The accuracy of the estimations has limitations mainly due to the uncertainties in the GSV inventories, discrimination of natural larch and the SAR dataset. Based on the mapping results of the GSVs of LPs, a planning strategy for multipurpose management was tentatively proposed. This study can inform policies and management practices to assure broader and sustainable benefits from plantation forests in the future.</t>
  </si>
  <si>
    <t xml:space="preserve">International Journal of Remote Sensing </t>
  </si>
  <si>
    <t>Measuring and managing resistance and resilience under climate change in northern Great Lake forests (USA)</t>
  </si>
  <si>
    <t xml:space="preserve">MJ Duveneck, RM Scheller </t>
  </si>
  <si>
    <t>Context
Climate change will have diverse and interacting effects on forests over the next century. One of the most pronounced effects may be a decline in resistance to chronic change and resilience to acute disturbances. The capacity for forests to persist and/or adapt to climate change remains largely unknown, in part because there is not broad agreement how to measure and apply resilience concepts.
Objectives
We assessed the interactions of climate change, resistance, resilience, diversity, and alternative management of northern Great Lake forests.
Methods
We simulated two landscapes (northern Minnesota and northern lower Michigan), three climate futures (current climate, a low emissions trajectory, and a high emissions trajectory), and four management regimes [business as usual, expanded forest reserves, modified silviculture, and climate suitable planting (CSP)]. We simulated each scenario with a forest landscape simulation model. We assessed resistance as the change in species composition over time. We assessed resilience and calculated an index of resilience that incorporated both recovery of pre-fire tree species composition and aboveground biomass within simulated burned areas.
Results
Results indicate a positive relationship between diversity and resistance within low diversity areas. Simulations of the high emission climate future resulted in a decline in both resistance and resilience.
Conclusions
Of the management regimes, the CSP regime resulted in some of the greatest resilience under climate change although our results suggest that differences in forest management are largely outweighed by the effects of climate change. Our results provide a framework for assessing resistance and resilience relevant and valuable to a broad array of ecological systems.</t>
  </si>
  <si>
    <t>Meta-analysis reveals that the provision of multiple ecosystem services requires a diversity of land covers</t>
  </si>
  <si>
    <t>C Gómez-Creutzberg, M Lagisz, S Nakagawa, EG Brockerhoff, JM Tylianakis</t>
  </si>
  <si>
    <t>Land-use change creates acute trade-offs among ecosystem services that support wellbeing. We comprehensively assess trade-offs and synergies in ecosystem service provisioning across land covers. We systematically surveyed published literature (1970 – 2015) for New Zealand, to quantify 1137 individual land cover - ecosystem services relationships for 473 service provision indicators across 17 services. For each service, we used a network meta-analysis to obtain quantitative estimates of provision from each land cover. Multivariate analyses of these estimates allowed us to compare 1) land covers in the provision of multiple services, and 2) services in terms of the different land covers that provide them. We found a significant trade-off in service provision between land covers with a high production intensity against those with extensive or no production; the former providing only a limited range of services. However, our results also indicate that optimal provision of multiple services is unlikely to be met by a single land cover, but requires a combination of multiple land covers in the landscape. When applied to land-use/land-cover planning, our approach reveals: 1) land covers that cluster together, and thus provide redundancy (and potentially resilience) in service production, and 2) land covers that are likely to exhibit complementary roles in service provision because they occur at opposite extremes of the multivariate service space. It also allows identification of service bundles that respond similarly to land cover. Actively incorporating findings from different disciplines into ecosystem services research can guide practitioners in shaping land systems that sustainably support human welfare.</t>
  </si>
  <si>
    <t>Methodological uncertainties in estimating carbon storage in temperate forests and grasslands</t>
  </si>
  <si>
    <t>O Bartholomée, K Grigulis, MP Colace, C Arnoldi, S Lavorel</t>
  </si>
  <si>
    <t>Carbon sequestration is an essential ecosystem service (ES) for climate change mitigation. For reasons of simplicity this ES is often quantified considering carbon storage in four carbon pools: aboveground biomass, belowground biomass, dead organic matter and soil organic carbon. Indicators of these four pools are estimated by modelling, reference values, or field methods and data processing of different complexity levels which requires comparing estimations. In order to facilitate the assessment of carbon pools, e.g. in environmental impact assessment, a fast, reliable and easily applicable method is required. First, using a systematic literature review we identified frequently used field methods for estimating carbon pools for forests and grasslands, two ecosystems playing a key role in global climate regulation. Second, from this review we developed field methods for indicators of each carbon pool – aboveground biomass, belowground biomass, soil organic carbon and dead organic matter – in both ecosystem types. We applied these methods in a set of forest and grassland plots in the Grenoble region (France) and asked i) how comparable and consistent are alternative methods for each carbon pool? ii) what is the variability of estimates between these methods? and iii) which level of simplicity has an acceptable level of uncertainty? Thereby, we conducted for the first time method comparisons for all four carbon pools. We based our method comparisons on the quality of the linear relationships between methods and their level of accuracy relatively to the chosen reference methods (the method assumed to be the closest to the actual carbon stock). For most carbon pools – e.g. aboveground biomass and soil organic carbon, both major carbon stocks – selected alternative methods were comparable and consistent with the reference method. Third, we built on these results to suggest easy and quick field methods for each carbon pool in each ecosystem type with accuracy levels between 10 and 20%. We provide guidelines together with associated uncertainty levels to scientists and practitioners aiming to estimate the ecosystem service of global climate regulation from carbon stocks in terrestrial ecosystems. The guidelines also allow adjusting method selection to human, knowledge and financial resources available in the study context.</t>
  </si>
  <si>
    <t>Mitigating midterm timber supply shortage using commercial thinning operations. A case study from British Columbia, Canada</t>
  </si>
  <si>
    <t>VC Griess, CD Man, AD Polinko, J Spies</t>
  </si>
  <si>
    <t>Forests in the interior of British Columbia, Canada have seen a substantial change in age class structure caused by a mountain pine beetle outbreak that instigated high tree mortality, and consequently, large scale salvage operations. The current age class structure in affected regions implies a midterm timber supply shortage that has the potential to negatively impact the forest industry in affected timber supply areas in the near future. A spatially explicit landscape level forest model for Bulkley timber supply area (TSA), a typical TSA facing these challenges, was developed. Using landscape level planning software we modelled future timber supply as well as age class structure over a 250-year planning horizon for (a) current single entry forest management practices focusing mainly on clearcutting; and (b) alternative management scenarios using multi-entry (thinning) approaches. Alternative scenarios were designed to determine economically viable forest management alternatives while mitigating midterm timber supply shortage, and converting the forest structure in the region towards a more even age-class distribution. Implementing commercial thinnings in stands located within 300 m of existing roads showed the highest potential to successfully mitigate midterm timber supply shortage if entries were scheduled based on culmination of mean annual increment rather than on a fixed minimum harvestable volume. The use of thinnings shortened the overall duration of the midterm timber supply shortage, reaching sustainable harvest levels sooner than if conventional approaches were used, and higher overall timber volumes available for harvest. Alternative approaches to current forest management practices in BC prove to be promising and should be considered where possible.</t>
  </si>
  <si>
    <t>Modeling height–diameter relationship for Populus euphratica in the Tarim riparian forest ecosystem, Northwest China</t>
  </si>
  <si>
    <t>T Aishan, Ü Halik, F Betz, P Gärtner, B Cyffka</t>
  </si>
  <si>
    <t>Modeling height–diameter relationships is an important component in estimating and predicting forest development under different forest management scenarios. In this paper, ten widely used candidate height–diameter models were fitted to tree height and diameter at breast height (DBH) data for Populus euphratica Oliv. within a 100 ha permanent plots at Arghan Village in the lower reaches of the Tarim River, Xinjiang Uyghur Autonomous Region of China. Data from 4781 trees were used and split randomly into two sets: 75 % of the data were used to estimate model parameters (model calibration), and the remaining data (25 %) were reserved for model validation. All model performances were evaluated and compared by means of multiple model performance criteria such as asymptotic t-statistics of model parameters, standardized residuals against predicted height, root mean square error (RMSE), Akaike’s information criterion (AIC), mean prediction error (ME) and mean absolute error (MAE). The estimated parameter a for model (6) was not statistically significant at a level of α = 0.05. RMSE and AIC test result for all models showed that exponential models (1), (2), (3) and (4) performed significantly better than others. All ten models had very small MEs and MAEs. Nearly all models underestimated tree heights except for model (6). Comparing the MEs and MAEs of models, model (1) produced smaller MEs (0.0059) and MAEs (1.3754) than other models. To assess the predictive performance of models, we also calculated MEs by dividing the model validation data set into 10-cm DBH classes. This suggested that all models were likely to create higher mean prediction errors for tree DBH classes &gt;20 cm. However, no clear trend was found among models. Model (6) generated significantly smaller mean prediction errors across all tree DBH classes. Considering all the aforementioned criteria, model (1): TH=1.3+a/(1+b×e−c×DBH) TH=1.3+a/(1+b×e−c×DBH) and model (6): TH=1.3+DBH2/(a+b×DBH+c×DBH2)TH=1.3+DBH2/(a+b×DBH+c×DBH2) are recommended as suitable models for describing the height–diameter relationship of P. euphratica. The limitations of other models showing poor performance in predicting tree height are discussed. We provide explanations for these shortcomings.</t>
  </si>
  <si>
    <t>Journal of forestry research</t>
  </si>
  <si>
    <t>Modeling Sustainable Bioenergy Feedstock Production in the Alps</t>
  </si>
  <si>
    <t>F Kraxner, S Leduc, G Kindermann, S Fuss, S Pietsch, I Lakyda, H Leon Serrano, D Shchepashchenko, A Shvidenko</t>
  </si>
  <si>
    <t>Sustainability of bioenergy is often indicated by the neutrality of emissions at the conversion site while the feedstock production site is assumed to be carbon neutral. Recent research shows that sustainability of bioenergy systems starts with feedstock management. Even if sustainable forest management is applied, different management types can impact ecosystem services substantially. This study examines different sustainable forest management systems together with an optimal planning of green-field bioenergy plants in the Alps. Two models - the biophysical global forest model (G4M) and a techno-economic engineering model for optimizing renewable energy systems (BeWhere) are implemented. G4M is applied in a forward looking manner in order to provide information on the forest under different management scenarios: (1) managing the forest for maximizing the carbon sequestration; or (2) managing the forest for maximizing the harvestable wood amount for bioenergy production. The results from the forest modelling are then picked up by the engineering model BeWhere, which optimizes the bioenergy production in terms of energy demand (power and heat demand by population) and supply (wood harvesting potentials), feedstock harvesting and transport costs, the location and capacity of the bioenergy plant as well as the energy distribution logistics with respect to heat and electricity (e.g. considering existing grids for electricity or district heating etc.). First results highlight the importance of considering ecosystem services under different scenarios and in a geographically explicit manner. While aiming at producing the same amount of bioenergy under both forest management scenarios, it turns out that in scenario (1) a substantially larger area (distributed across the Alps) will need to be used for producing (and harvesting) the necessary amount of feedstock than under scenario (2). This result clearly shows that scenario (2) has to be seen as an "intensification scenario" under which more biomass feedstock can be produced and harvested, so that less area would be affected by harvesting and other management activities. Intensification through optimal forest management can lead to a substantial reduction of the area necessary for bioenergy feedstock supply. This in turn means that the "spared" area and the associated ecosystem services can be designated for conservation or other uses. This insight provides support to policy and decision makers in considering the optimal "mix" or "co-existence" of different ecosystem services and economic demands from a modern landscape management approach.</t>
  </si>
  <si>
    <t>?EGU General Assembly?</t>
  </si>
  <si>
    <t>Modeling the influence of alternative forest management scenarios on wood production and carbon storage: A case study in the Mediterranean region</t>
  </si>
  <si>
    <t>F Bottalico, L Pesola, M Vizzarri, L Antonello…</t>
  </si>
  <si>
    <t>Forest ecosystems are fundamental for the terrestrial biosphere as they deliver multiple essential ecosystem services (ES). In environmental management, understanding ES distribution and interactions and assessing the economic value of forest ES represent future challenges. In this study, we developed a spatially explicit method based on a multi-scale approach (MiMoSe-Multiscale Mapping of ecoSystem services) to assess the current and future potential of a given forest area to provide ES. To do this we modified and improved the InVEST model in order to adapt input data and simulations to the context of Mediterranean forest ecosystems. Specifically, we integrated a GIS-based model, scenario model, and economic valuation to investigate two ES (wood production and carbon sequestration) and their trade-offs in a test area located in Molise region (Central Italy). Spatial information and trade-off analyses were used to assess the influence of alternative forest management scenarios on investigated services. Scenario A was designed to describe the current Business as Usual approach. Two alternative scenarios were designed to describe management approaches oriented towards nature protection (scenario B) or wood production (scenario C) and compared to scenario A. Management scenarios were simulated at the scale of forest management units over a 20-year time period. Our results show that forest management influenced ES provision and associated benefits at the regional scale. In the test area, the Total Ecosystem Services Value of the investigated ES increases 85% in scenario B and decreases 82% in scenario C, when compared to scenario A. Our study contributes to the ongoing debate about trade-offs and synergies between carbon sequestration and wood production benefits associated with socio-ecological systems. The MiMoSe approach can be replicated in other contexts with similar characteristics, thus providing a useful basis for the projection of benefits from forest ecosystems over the future.</t>
  </si>
  <si>
    <t>20 years</t>
  </si>
  <si>
    <t>Molise region, Central Italy</t>
  </si>
  <si>
    <t>Environmental Research</t>
  </si>
  <si>
    <t>Modeling the response of daily evapotranspiration and its components of a larch plantation to the variation of weather, soil moisture, and canopy leaf area index</t>
  </si>
  <si>
    <t>Z Liu, Y Wang, A Tian, AA Webb, P Yu, W Xiong, L Xu, Y Wang</t>
  </si>
  <si>
    <t>An accurate prediction of forest evapotranspiration (ET) based on its components in response to a changing environment is essential for understanding interactions between the atmosphere, soil, and vegetation and for integrated forest‐water management. The ET components of a pure larch plantation and the environment were monitored over 2 years in northwest China. The response functions of each ET component to individual driving factors were determined using upper boundary lines, then coupled to form the ET component modules, fitted with measured data in 2016 (May–September), and validated with measured data in 2015 (June–September). Results showed that (1) the response of daily transpiration (T) to potential ET (ETref) followed a binomial equation, and the response of T to relative extractable water (REW) of the 0‐ to 60‐cm soil layer and canopy leaf area index (LAI) followed a saturated exponential growth function. The module was T  = (−5.766 × 10−4ETref2 + 0.005ETref–0.002) × (18.769 + 46.990 (1–exp(−8.555REW))) × (−14.662 + 17.428 (1–exp(−1.414LAI))). (2) The response of daily forest floor evapotranspiration (FE) to ETref, volumetric soil moisture (VSM) of the 0‐ to 30‐cm soil layer, and LAI followed positive linear, saturated exponential growth and saturated exponential decay function. The module was FE  = (6.697ETref–2.770) × (6.927–11.243exp(−1.959VSM)) × (0.032 + 1.162exp(−2.407LAI)). (3) The canopy interception (Ic) of individual rainfall events was mainly affected by precipitation amount (P) and LAI. The module was I c  = 0.446 LAI (1–exp(−0.112P)) + 0.097P. (4) The daily ET model was built up as ET  = T  + FE  + I c , which had good performance in both the calibration and validation period. It can be concluded that the variation of daily forest ET can be accurately predicted using the easily measurable driving factors of weather, soil, and vegetation.</t>
  </si>
  <si>
    <t>Modelling financially optimal afforestation and forest management scenarios using a bio-economic model</t>
  </si>
  <si>
    <t>M Ryan, C O'Donoghue, H Phillips</t>
  </si>
  <si>
    <t>The expansion of non-industrial private forests (NIPF) in Ireland is unique in the European context in which the almost doubling of forest cover within the last thirty years has taken place largely on farmland. This is not surprising as Ireland has some of the highest growth rates for conifers in Europe and also has a large proportion of land which is marginal for agriculture but highly productive under forests. However, in recent years, afforestation in Ireland as in many European countries has fallen well short of policy targets. As the farm afforestation decision essentially involves an inter-temporal land use change, farmers need comprehensive information on forest market returns under different environmental conditions and forest management regimes. This paper describes the systematic development of a cohort forest bio-economic model which examines financially optimal afforestation and management choices. Simulating a range of productivity and harvesting scenarios for Sitka spruce, we find that different objectives result in different outcomes. We see substantial differences between the biologically optimal rotation, the reduced rotation in common usage and the financially optimal rotation which maximises net present value and find that the results are particularly sensitive to the choice of management and methodological assumptions. Specifically, we find that better site productivity and thin versus no-thin options result in shorter rotations across all optimisations, reinforcing the usefulness of this type of financial modelling approach. This information is critical for future policy design to further incentivise afforestation of agricultural land.</t>
  </si>
  <si>
    <t>Open Journal of Forestry</t>
  </si>
  <si>
    <t>Modelling forest carbon stock changes as affected by harvest and natural disturbances. II. EU-level analysis</t>
  </si>
  <si>
    <t>R Pilli, G Grassi, WA Kurz, JV Moris…</t>
  </si>
  <si>
    <t xml:space="preserve">Forests and the forest sector may play an important role in mitigating climate change. The Paris Agreement and the recent legislative proposal to include the land use sector in the EU 2030 climate targets reflect this expectation. However, greater confidence on estimates from national greenhouse gas inventories (GHGI) and more comprehensive analyses of mitigation options are needed to seize this mitigation potential. The aim of this paper is to provide a tool at EU level for verifying the EU GHGI and for simulating specific policy and forest management scenarios. Therefore, the Carbon Budget Model (CBM) was applied for an integrated assessment of the EU forest carbon (C) balance from 2000 to 2012, including: (i) estimates of the C stock and net CO2 emissions for forest management (FM), afforestation/reforestation (AR) and deforestation (D), covering carbon in both the forest and the harvest wood product (HWP) pools; (ii) an overall analysis of the C dynamics associated with harvest and natural disturbances (mainly storms and fires); (iii) a comparison of our estimates with the data reported in the EU GHGI.
</t>
  </si>
  <si>
    <t>2000-2012</t>
  </si>
  <si>
    <t xml:space="preserve">EU </t>
  </si>
  <si>
    <t>Carbon Budget Model CBM</t>
  </si>
  <si>
    <t>Modelling past, present and future Ecosystem Services supply in a protected floodplain under land use and climate changes</t>
  </si>
  <si>
    <t>M Gaglio, V Aschonitis, L Pieretti, L Santos, E Gissi, G Castadelli, EA Fano</t>
  </si>
  <si>
    <t>The understanding of protection initiatives’ effects on the delivery of Ecosystem Services (ESs) is of paramount importance to attain sustainable management in Protected Areas (PAs). Protected floodplains provide important ESs to local populations such as water flow regulation and climate regulation through carbon storage. This study investigates the effects of biodiversity protection initiatives (i.e. declaration of Protected Areas – PAs) and the related spatio-temporal land use/land cover (LULC) changes on ecosystem services (ESs) in the Nature Reserve of Paul do Boquilobo – NRPB (Central Portugal). Special focus was made on climate mitigation (i.e. carbon storage and sequestration) and water-related (flood mitigation, water regulation and supply) ESs. The analysis was performed using InVEST model. Three dates of past LULC conditions were considered in the analysis (1967, 1990 and 2015). Moreover, two future alternative LULC scenarios for 2050 were designed (a “Business”- BUS and a “Naturalization”- NAT scenario). The BUS scenario considers a LULC distribution towards high productive agricultural systems, considering only a restricted central core of natural areas, while the NAT scenario considers full coverage of natural areas. The two future extreme LULC scenarios were analyzed considering both no climate change and climate change effects on water-related services based on the pessimistic rcp8.5 climatic scenario. The results showed that PA declaration of NRPB after 1980 increased carbon storage-sequestration and flood mitigation (higher water storage, lower recharge and runoff). The analysis of future LULC scenarios demonstrated that the complete renaturing in combination with climate change (reduction of precipitation, increase of temperature) may lead to severe reduction of recharge and runoff. These results indicate that conflicts may appear between specific water regulation services by the application of PA initiatives in places where groundwater resources are limited or minimum ecological flows in surface waters are difficult to be preserved.</t>
  </si>
  <si>
    <t>Modelling the effect of accelerated forest management on long-term wildfire activity</t>
  </si>
  <si>
    <t xml:space="preserve">AA Ager, AMG Barros, R Houtman, R Seli, MA Day </t>
  </si>
  <si>
    <t>We integrated a widely used forest growth and management model, the Forest Vegetation Simulator, with the FSim large wildfire simulator to study how management policies affected future wildfire over 50 years on a 1.3 million ha study area comprised of a US national forest and adjacent lands. The model leverages decades of research and development on the respective forest growth and wildfire simulation models, and their integration creates a strategic forest landscape model that has a high degree of transparency in the existing user communities. The study area has been targeted for forest restoration investments in response to wildland fires that are increasingly impacting ecological conditions, conservation areas, amenity values, and surrounding communities. We simulated three alternative spatial investment priorities and three levels of management intensity (area treated) over a 50-year timespan and measured the response in terms of area burned, fire severity, wildland-urban interface exposure and timber production. We found that the backlog of areas in need of restoration on the national forest could be eliminated in 20 years when the treatment rate was elevated to a maximum of 3× the current level. However, higher rates of treatments early in the simulation created a future need to address the rapid buildup of fuels associated with understory shrub and tree regeneration. Restoration treatments over time had a large effect on fire severity, on average reducing potential flame length by up to 26% for the study area within the first 20 years, whereas reductions in area burned were relatively small. Although wildfire contributed to reducing flame length over time, area burned was only 16% of the total disturbed area (managed and burned with prescribed fire) under the 3× management intensity. Interactions among spatial treatment scenarios and treatment intensities were minimal, although inter-annual variability was extreme, with the coefficient of variation in burned area exceeding 200%. We also observed simulated fires that exceeded four times the historically recorded fire size. Fire regime variability has manifold significance since very large fires can homogenize fuels and eliminate clumpy stand structure that historically reduced fire size and maintained landscape resiliency. We discuss specific research needs to better understand future wildfire activity and the relative influence of climate, fuels, fire feedbacks, and management to achieve fire resiliency goals on western US fire frequent forests.</t>
  </si>
  <si>
    <t>Modelling the impacts of intensifying forest management on carbon budget across a long latitudinal gradient in Europe</t>
  </si>
  <si>
    <t xml:space="preserve">A Akujärvi, A Shvidenko… </t>
  </si>
  <si>
    <t>Global wood demand is projected to increase with accompanying intensification in forest management practices. There are concerns that intensive management practices such as whole-tree harvest (WTH) and shortened rotation lengths could risk the long-term productivity and carbon sink capacity of forest ecosystems. The historical (1915–2005) and future (2005–2095) development of five Scots pine (Pinus sylvestris) and five Norway spruce (Picea abies) stands were simulated across a long latitudinal gradient in Europe. The responses of above- and belowground carbon and nutrient cycles to changing forest management and climate were simulated using a biogeochemical ecosystem model and a dynamic litter and soil carbon model. The uncertainty deriving from the inter-annual climate variability was quantified by Monte Carlo simulations. The biogeochemical model estimated the historical stand development similarly to measurement-based estimates derived from growth and yield tables, supporting the validity of the modelling framework. Stand productivity increased drastically in 2005–2095 as a result of climate change. The litter and soil carbon and nitrogen stocks decreased as a result of WTH while its effect on the biomass carbon stock was positive. This indicates that the microbial controls of post-harvest on stand productivity require further research. Shortened rotation length reduced the carbon stock of biomass more than that of litter and soil. The response of the litter and soil carbon stock to forest management was very similar irrelevant of the model used demonstrating the pattern to be robust. Forest management dominated over the impacts of climate change in the short term.</t>
  </si>
  <si>
    <t>2005-2095</t>
  </si>
  <si>
    <t>Europe; Scots pine and Norway spruce</t>
  </si>
  <si>
    <t>Modelling water yields in response to logging and Representative Climate Futures</t>
  </si>
  <si>
    <t xml:space="preserve">C Taylor, D Blair, H Keith, D Lindenmayer </t>
  </si>
  <si>
    <t>Natural and human disturbance along with climate change pose major challenges for resource management. This is relevant in natural forests, where conflict can occur between water provision and industrial logging. As a result, conversion of old forests to young, fast-growing stands through logging can dramatically reduce streamflow and water yield. We modelled changes in stream run-off and hence water yield from a forest catchment in response to clearcut logging and compared this with projected climate change (using a Representative Climate Futures [RCFs] approach). We focused on the Thomson Catchment, which is the largest single catchment for the city of Melbourne, south-eastern Australia. Within this catchment, we targeted our analysis at montane ash-type eucalypt forests, as these receive the most rainfall and are subject to clearcutting. We used several forest management scenarios to model changes in water yield over time. For our analysis of projected climate change, we employed a range of RCFs that represent ‘consensus’, ‘wettest’ and ‘driest’ scenarios to model the impacts of multiple Representative Concentration Pathways (RCPs). Our initial spatial analysis revealed that 42% of the ash-type eucalypt forests in the Thomson Catchment have been logged. Under historical and continued logging, stream runoff decreases by 40,211 ML by 2090 compared with a hypothetical baseline if logging had ceased in 1995 and 34,059 ML if logging continues beyond 2019. These losses exceed the projected impacts of climate change under the consensus and wettest scenarios, but the driest scenarios are projected to exceed these losses, consisting of 49,998 ML and 69,474 ML for RCP 4.5 and RCP 8.5, respectively.
We suggest logging be excluded from the Thomson Catchment because of decreasing stream flows due to climate change and an increasing water demand due to human population growth. This study provides a quantitative approach for highlighting how resource conflicts can be magnified under climate change.</t>
  </si>
  <si>
    <t>Moderate thinning increases soil organic carbon in Larix principis-rupprechtii (Pinaceae) plantations</t>
  </si>
  <si>
    <t>J Ma, F Kang, X Cheng, H Han</t>
  </si>
  <si>
    <r>
      <t>Forest thinning management practices such as thinning play a major role in the process of soil organic carbon (SOC) sequestration, however, the mechanism for SOC variations is still unclear. The objectives of this study were to estimate SOC stock and its active chemical components following a short term density adjustment of stand woods. Three treatments, low intensity thinning (removal of 15% of the trees, three 25 </t>
    </r>
    <r>
      <rPr>
        <sz val="9"/>
        <color theme="1"/>
        <rFont val="Monaco"/>
        <family val="2"/>
      </rPr>
      <t>∗</t>
    </r>
    <r>
      <rPr>
        <sz val="9"/>
        <color theme="1"/>
        <rFont val="Calibri"/>
        <family val="2"/>
        <scheme val="minor"/>
      </rPr>
      <t> 25 m repeated plots), moderate thinning (30% removal), and heavy intensive thinning (50% removal) were compared to control plots with no thinning three years before sampling of soil carbon composition. A number of carbon components (i.e. SOC; soil total nitrogen, TN; permanganate oxidizable C, POXC; dissolved organic carbon, DOC; microbial biomass carbon, MBC) were measured in five soil layers within the Larix principis-rupprechtii plantation throughout the growing seasons of 2015 and 2016. Results indicated both SOC content and its active component, POXC content, were maximized under the moderate density adjustment (p &lt; 0.01). Density adjustment significantly affected POXC/SOC ratio (p &lt; 0.001), with maximum POXC content per unit SOC content also under moderate density adjustment. However, density adjustment hardly had any impact on DOC or MBC, both of which showed more obvious seasonal dynamics than SOC, TN and POXC. Summer affected SOC storage by altering the POXC, TN and MBC. Our results suggest that effects of density adjustment on POXC drive variation in SOC.</t>
    </r>
  </si>
  <si>
    <t>Geoderma</t>
  </si>
  <si>
    <t>Modified forest rotation lengths: Long-term effects on landscape-scale habitat availability for specialized species</t>
  </si>
  <si>
    <t>JM Roberge, K Öhman, T Lämås, A Felton, T Ranius, T Lundmark, A Nordin</t>
  </si>
  <si>
    <t>We evaluated the long-term implications from modifying rotation lengths in production forests for four forest-reliant species with different habitat requirements. By combining simulations of forest development with habitat models, and accounting both for stand and landscape scale influences, we projected habitat availability over 150 years in a large Swedish landscape, using rotation lengths which are longer (+22% and +50%) and shorter (−22%) compared to current practices. In terms of mean habitat availability through time, species requiring older forest were affected positively by extended rotations, and negatively by shortened rotations. For example, the mean habitat area for the treecreeper Certhia familiaris (a bird preferring forest with larger trees) increased by 31% when rotations were increased by 22%, at a 5% cost to net present value (NPV) and a 7% decrease in harvested volume. Extending rotation lengths by 50% provided more habitat for this species compared to a 22% extension, but at a much higher marginal cost. In contrast, the beetle Hadreule elongatula, which is dependent on sun-exposed dead wood, benefited from shortened rather than prolonged rotations. Due to an uneven distribution of stand-ages within the landscape, the relative amounts of habitat provided by different rotation length scenarios for a given species were not always consistent through time during the simulation period. If implemented as a conservation measure, prolonging rotations will require long-term strategic planning to avoid future bottlenecks in habitat availability, and will need to be accompanied by complementary measures accounting for the diversity of habitats necessary for the conservation of forest biodiversity.</t>
  </si>
  <si>
    <t>Mountain ecosystem services affected by land use changes and hydrological control works in Mediterranean catchments</t>
  </si>
  <si>
    <t>C Boix-Fayos, LGJ Boerboom, R Janssen…</t>
  </si>
  <si>
    <r>
      <t>The use of check-dams in mountain environments to regulate fluxes of water and sediments is widely applied across Mediterranean mountains. Besides the use of “grey infrastructures” such as check-dams, other restoration and hydrological control measures rely more on the use of “green infrastructures” or “nature-based solutions” (e.g. reforestation, buffer lines) or a combination of both types of measures. It is widely accepted that both are complementary, and that prioritization should be based on economic, ecological and cultural criteria. This paper brings together all the knowledge generated during more than one decade concerning the impact of land use changes, reforestation, and hydrological control works on several ecosystem services in a representative Mediterranean catchment. The work evaluates different management scenarios aiming to optimize provision of ecosystem services in the area.
The study area is a medium-sized catchment (</t>
    </r>
    <r>
      <rPr>
        <sz val="9"/>
        <color theme="1"/>
        <rFont val="Monaco"/>
        <family val="2"/>
      </rPr>
      <t>∼</t>
    </r>
    <r>
      <rPr>
        <sz val="9"/>
        <color theme="1"/>
        <rFont val="Calibri"/>
        <family val="2"/>
        <scheme val="minor"/>
      </rPr>
      <t>300 km2) in Southeast Spain, representative of Mediterranean mountains that experienced agricultural land abandonment, greening up, and restoration works in the second half of the twentieth century. The methods combined: (i) previous research results for the area that were organized in an ecosystem services framework, providing data for three representative scenarios of catchment management; (ii) the use of value content analysis of the existing management plans for the area to understand the view of the managers; and (iii) a multicriteria analysis of the management scenarios to determine the most sustainable scenario to optimize different ecosystem services. The results of the evaluation were later validated with the stakeholders (technicians and managers involved in the management plans) through interviews.
Our results show that solutions that respect landscape and ecological dynamics are more sustainable and cheaper in the medium and long term than scenarios based on “grey infrastructures”, although the latter could have more desirable short-term impacts. The value analysis reflects how there are some concepts, such as ecosystem services, that could easily be further incorporated into several management plans. When choosing a management scenario, this needs to be adapted to the local environmental conditions and to the specific objectives of the restoration works. Tailor-made management scenarios taking into account two factors (local conditions and specific management objectives) can optimize resources and achieve medium to long-term sustainability.</t>
    </r>
  </si>
  <si>
    <t>Multi-level planning and conflicting interests in the forest landscape</t>
  </si>
  <si>
    <t>O Stjernström, R Ahas, S Bergstén, J Eggers…</t>
  </si>
  <si>
    <t>This chapter describes and analyses overlapping planning structures and multi-level planning issues and how they affect current land use and management in the forest landscape. Forest land use in Sweden is based on a large proportion of privately owned forests with the primary purpose of producing timber for the forest industries. Nevertheless, the forests are also characterised by multiple uses and many stakeholders (economic as well as ecological and social) who express themselves and relate to forest management. In this chapter, we present a number of methods, both traditional and more recent, for managing multiple use of the forest landscape. These range from physical planning and the Swedish Right of Public Access to Natura 2000, forest certification, reindeer-husbandry plans, and scenario techniques.</t>
  </si>
  <si>
    <t>Globalisation and Change in Forest Ownership and Forest Use</t>
  </si>
  <si>
    <t>Multifunctionality of forests: A white paper on challenges and opportunities in China and Germany</t>
  </si>
  <si>
    <t>JP Benz, S Chen, S Dang, M Dieter, ER Labelle, G Liu…</t>
  </si>
  <si>
    <t>Both in Germany and in China, there is strong expertise regarding the different aspects of forest management, as well as forest products management. Nevertheless, forestry in both countries is facing challenges, some of which are regional, but many of which are shared. Therefore, experts from both countries (Technical University of Munich Germany; Northwest A&amp;F University Yangling, China; Forestry Academy of Shaanxi, China; Thünen Institut, Germany; FEDRC GIZ Forest Policy Facility (Forestry Economics Development and Research Center of the Deutsche Gesellschaft für Internationale Zusammenarbeit GmbH), Germany; and Center for Natural Forest Protection in Shaanxi, China) met to share their knowledge and deduce recommendations for future multifunctional forest management for the temperate zone. The workshop, held at the Northwest A&amp;F University in September 2018, included presentations and intensive discussions, as well as a field tour. The results of the workshop that are summarized in this white paper are meant to provide an overview of the multi-faceted nature of the topic for interested scientists and forest practitioners, describe tools that can be used to analyze various aspects of multifunctionality and, in an exemplary fashion, highlight gathered experience from long- and short-term experiments. Included are social demands, economic goals, and scientific baselines. The topics reach from economic evaluations of forest ecosystem services over forest management practices, including afforestation, restoration, and preparations to face climate change, to wood/forest products utilization and participation of local people for poverty reduction. Overall, an optimistic picture emerges, showing that by using adapted forest management practices, which try to embrace the concept of multifunctionality, various use schemes and demands can be integrated at single sites, allowing us to achieve both environmental protection and productive forests, including societal demands, as well as aspects of tradition and national identity.</t>
  </si>
  <si>
    <t>MUPOM: A multi-criteria multi-period outranking method for decision-making in sustainable development context</t>
  </si>
  <si>
    <t>A Frini, SB Amor</t>
  </si>
  <si>
    <t>This article aims to support decision-making in sustainable development context, which must guarantee a long-term balance between environmental integrity, social equality and economic efficiency. It proposes a temporal outranking method, named MUPOM (MUlti-criteria multi-Period Outranking Method), which accommodates the requirements of sustainable development and demonstrates how the paradigm behind outranking methods can be of use in processing temporal impacts of decisions. The proposed method is structured in four phases: multi-criteria aggregation, temporal aggregation, exploitation and follow-up. MUPOM considers conflicting and incommensurable criteria, is based on pairwise comparison, is semi-compensatory, and makes use of thresholds. It provides valuable contributions for researchers and practitioners dealing with decision-making in SD context. The proposed method was applied on a case study to select the best compromise sustainable forest management option, while considering the environmental impacts, the economic benefits and decision-maker preferences. Results show the applicability of the method for real-world problems and its valuable outcomes.</t>
  </si>
  <si>
    <t>Environmental Impact Assessment Review</t>
  </si>
  <si>
    <t>Naturalness Assessment of Forest Management Scenarios in Abies balsamea–Betula papyrifera Forests</t>
  </si>
  <si>
    <t>Research Highlights: This research provides an application of a model assessing the naturalness of the forest ecosystem to demonstrate its capacity to assess either the deterioration or the rehabilitation of the ecosystem through different forest management scenarios. Background and Objectives: The model allows the assessment of the quality of ecosystems at the landscape level based on the condition of the forest and the proportion of different forest management practices to precisely characterize a given strategy. The present work aims to: (1) verify the capacity of the Naturalness Assessment Model to perform bi-directional assessments, allowing not only the evaluation of the deterioration of naturalness characteristics, but also its improvement related to enhanced ecological management or restoration strategies; (2) identify forest management strategies prone to improving ecosystem quality; (3) analyze the model’s capacity to summarize the effect of different practices along a single alteration gradient. Materials and Methods: The Naturalness Assessment Model was adapted to the Abies balsamea–Betula papyrifera forest of Quebec (Canada), and a naturalness assessment of two sectors with different historical management strategies was performed. Fictive forest management scenarios were evaluated using different mixes of forestry practices. The sensitivity of the reference data set used for the naturalness assessment has been evaluated by comparing the results using data from old management plans with those based on Quebec’s reference state registry. Results: The model makes it possible to identify forest management strategies capable of improving ecosystem quality compared to the current situation. The model’s most sensitive variables are regeneration process, dead wood, closed forest and cover type. Conclusions: In the Abies balsamea–Betula papyrifera forest, scenarios with enhanced protection and inclusion of irregular shelterwood cuttings could play an important role in improving ecosystem quality. Conversely, scenarios with short rotation (50 years) could lead to further degradation of the ecosystem quality.</t>
  </si>
  <si>
    <t>Net climate impacts of forest biomass production and utilization in managed boreal forests</t>
  </si>
  <si>
    <t>A Kilpeläinen, P Torssonen, H Strandman</t>
  </si>
  <si>
    <t>2016 (first published 2014)</t>
  </si>
  <si>
    <t>In this work, we studied the potentials offered by managed boreal forests and forestry to mitigate the climate change using forest‐based materials and energy in substituting fossil‐based materials (concrete and plastic) and energy (coal and oil). For this purpose, we calculated the net climate impacts (radiative forcing) of forest biomass production and utilization in the managed Finnish boreal forests (60°–70°N) over a 90‐year period based on integrated use forest ecosystem model simulations (on carbon sequestration and biomass production of forests) and life‐cycle assessment (LCA ) tool. When studying the effects of management on the radiative forcing in a system integrating the carbon sink/sources dynamics in both biosystem and technosystem, the current forest management (baseline management) was used a reference management. Our results showed that the use of forest‐based materials and energy in substituting fossil‐based materials and energy would provide an effective option for mitigating climate change. The negative climate impacts could be further decreased by maintaining forest stocking higher over the rotation compared to the baseline management and by harvesting stumps and coarse roots in addition to logging residues in the final felling. However, the climate impacts varied substantially over time depending on the prevailing forest structure and biomass assortment (timber, energy biomass) used in substitution.</t>
  </si>
  <si>
    <t>New geospatial approaches for efficiently mapping forest biomass logistics at high resolution over large areas</t>
  </si>
  <si>
    <t>J Hogland, N Anderson, W Chung</t>
  </si>
  <si>
    <t>Adequate biomass feedstock supply is an important factor in evaluating the financial feasibility of alternative site locations for bioenergy facilities and for maintaining profitability once a facility is built. We used newly developed spatial analysis and logistics software to model the variables influencing feedstock supply and to estimate and map two components of the supply chain for a bioenergy facility: (1) the total biomass stocks available within an economically efficient transportation distance; (2) the cost of logistics to move the required stocks from the forest to the facility. Both biomass stocks and flows have important spatiotemporal dynamics that affect procurement costs and project viability. Though seemingly straightforward, these two components can be difficult to quantify and map accurately in a useful and spatially explicit manner. For an 8 million hectare study area, we used raster-based methods and tools to quantify and visualize these supply metrics at 10 m2 spatial resolution. The methodology and software leverage a novel raster-based least-cost path modeling algorithm that quantifies off-road and on-road transportation and other logistics costs. The results of the case study highlight the efficiency, flexibility, fine resolution, and spatial complexity of model outputs developed for facility siting and procurement planning.</t>
  </si>
  <si>
    <t>ISPRS International Journal of Geo-Information</t>
  </si>
  <si>
    <t>Nitrogen fertilization reduces wild berry production in boreal forests</t>
  </si>
  <si>
    <t xml:space="preserve">G Granath, J Strengbom </t>
  </si>
  <si>
    <t>Nitrogen is the main limiting nutrient in temperate and boreal forests. Large-scale nitrogen fertilization has been suggested as a potential tool to enhance production and meet the increasing demand for wood products and biofuels. Here, we test the effect of N fertilization and thinning on berry (i.e., fruit) production and incidence of fungal pathogens along a latitudinal gradient in Sweden. We used an N fertilization (100–150 kg ha−1) and thinning experiment that was established between 1970 and 1980 in 30 pine forests, covering a latitudinal gradient stretching from southern to northern Sweden. We measured fruit production and disease incidence of fungal pathogens in bilberry and cowberry in the experimental plots (30 × 30 m), over two years (2014 and 2015), when the stands were between 67 and 85 years old. Nitrogen fertilization reduced fruit production for both species, while thinning had a positive effect. For cowberry, treatment effects on fruit production were mainly associated with changes in plant cover, while direct treatment effects altered fruit production in bilberry. Furthermore, N application increased disease incidence of the parasitic fungus Valdensia heterodoxa in bilberry and contributed to the reduced fruit production in the N treatment. In contrast, disease incidence of the main parasitic fungus in cowberry (snow-mold disease) was negatively affected by N. Thinning decreased disease incidence in bilberry, but tended to increase incidence in cowberry. For cowberry, disease incidence increased with latitude. Overall, our results suggest that the N-induced effect on fruit production in bilberry is partly associated with presence of the parasitic fungus, and largely due to unknown direct effects. For cowberry, reduction in fruit production is correlated with N-induced negative effects on plant cover. Large-scale fertilization will have an overall negative impact on fruit production, and given that fruit production is considered highly valuable in the context of ecosystem services and functioning, this reduction should be considered when forest management scenarios that include N fertilization are evaluated. Thinning on the other hand, can promote fruit production and may be used as a management tool to generate berry-rich forests.</t>
  </si>
  <si>
    <t>Nudging service providers and assessing service trade-offs to reduce the social inefficiencies of payments for ecosystem services schemes</t>
  </si>
  <si>
    <t>BD Matthies, T Kalliokoski, K Eyvindson</t>
  </si>
  <si>
    <t>Socially inefficient payment for ecosystem services (PES) schemes result when adverse shifts in the provisioning of other ecosystem services (ES) or overpayment to service providers occur. To address these inefficiencies, a holistic evaluation of trade-offs between services should be conducted in parallel with determining land owners’ service provisioning preferences. Recent evidence also suggests that nudging stakeholders’ preferences could be a useful policy design tool to address global change challenges. Forest owners’ landscape management preferences were nudged to determine the impact on the social efficiency of PES schemes for biodiversity conservation and climate change mitigation in Finland. ES indicators for biodiversity conservation, carbon storage, and the albedo effect were included with traditional provisioning services (i.e. timber) and bioenergy to assess the consequent intra-service trade-offs. Synergies in provisioning of regulating services were identified, but were found to be more efficient when the management objective is for biodiversity conservation rather than climate change regulation. Nudging led to marginal gains in service provisioning above the baseline management and above neutral owner preferences, and increased aggregate service provisioning. This demonstrates the importance of considering intra-service trade-offs and that nudging could be an important tool for designing efficient PES schemes.</t>
  </si>
  <si>
    <t>Environmental Science and Policy</t>
  </si>
  <si>
    <t>On the environmental and economic issues associated with the forestry residues-to-heat and electricity route in Chile: Sawdust gasification as a case study</t>
  </si>
  <si>
    <t>Y Casas-Ledón, M Flores, R Jiménez, F Ronsse, J Dewulf, LE Arteaga-Pérez</t>
  </si>
  <si>
    <t>The present study reports on the technical, economic and environmental analysis of small-scale gasification-ICE systems integrated into sawmills in Chile. Two scenarios were considered, (i) a 100 kWe system for self-consumption in a sawmill and (ii) a 1000 kWe system for using residues from different sawmills. The gasification system was technically assessed by a comprehensive mathematical model implemented on Aspen One 10.0, while economics were studied by the Levelized cost of electricity (LCOE) and environmental impacts were quantified by a Life cycle assessment of forestry, sawmills and power plant processes. Results demonstrate that heat recovery is critical for the process economy, which exhibits an LCOE between 0.15 and 0.32 USD/kWh, and a return on investment of 6.4 years. Nevertheless, the gasification system is far for being an economically-feasible alternative for Chile, where electricity price is 0.08–0.10 USD/kWh. In contrast to economic assessment, the implementation of the gasification-ICE power plant would be a promising alternative for decarbonization of the Chilean energy matrix, showing a reduction of 93% of carbon emissions versus actual practices (viz. co-firing process). From the environmental point of view, biomass harvesting and transport are the critical stages during the whole life cycle of energy production, regardless of the scenario.</t>
  </si>
  <si>
    <t>On the realistic contribution of European forests to reach climate objectives</t>
  </si>
  <si>
    <t>G Grassi, A Cescatti, R Matthews, G Duveiller, A Camia, S Federici, J House, N de Noblet-Ducoudré, R Pilli, M Vizarri</t>
  </si>
  <si>
    <t>A recent article by Luyssaert et al. (Nature 562:259–262, 2018) analyses the climate impact of forest management in the European Union, considering both biogeochemical (i.e., greenhouse gases, GHG) and biophysical (e.g., albedo, transpiration, etc.) effects. Based on their findings, i.e. that additional net overall climate benefits from forest management would be modest, the authors conclude that the EU “should not rely on forest management to mitigate climate change”. We first explain that most of the additional EU GHG mitigation effort by 2030 is expected to come from emission reductions and only a very small part from forestry, even when forest bioenergy is allowed for. Nevertheless, the inclusion of forest management in climate change mitigation strategies is key to identifying the country-specific optimal mix, in terms of overall GHG balance, between strategies focused on conserving and/or enhancing the sink and strategies focused on using more wood to reduce emissions in other GHG sectors. Then, while acknowledging the importance that biophysical effects have on the climate, especially at the local and seasonal scale, we argue that the net annual biophysical climate impact of forest management in Europe remains more uncertain than the net CO2 impact. This has not been adequately emphasized by Luyssaert et al. (2018), leading to conclusions on the net overall climate impact of forest management that we consider premature and applied to a partially biased perception of European policy towards forestry and climate change. To avoid further confusion in the debate on how forestry may contribute to mitigating climate change, a more constructive dialogue between the scientific community and policy makers is needed.</t>
  </si>
  <si>
    <t>Optimal strategies for integrated forest management in megacities combined with wood and carbon services</t>
  </si>
  <si>
    <t>H Li, G Liu, Y Liu, Y Zhu, X Yang</t>
  </si>
  <si>
    <t>Based on a simulated annealing algorithm, this study empirically determined the optimal stand-level forest management strategies for the Miyun Reservoir Catchment (MRC), the important protective screen and ecosystem service provider for Beijing City. The optimization results of wood provisioning indicate that the objective yield can be more effectively and sustainably attained over longer planning horizons. In terms of carbon sequestration service, the slowed growth rate or capacity in the longer planning horizons was associated with a growing proportion of old-growth forest results in an adverse change from carbon sink to source. Given the integrated forest management scenarios combined with the above two objectives, the total carbon sequestration service consisting of growing and harvesting stocks is positively correlated with the wood provisioning service over the longer planning horizons when based on an assumption of no carbon leakage (i.e., synergy). Similar variation trends are also reflected in the aspect of related economic value. Therefore, a set of longer-term integrated forest management strategies combined with wood and carbon services, as well as their values, should be applied to balance the supply of different services over the long term, to guide short-term adaptive management tactics integrated with close-to-nature forest management technology, and to fundamentally alter decisions regarding optimal ecosystem services for megacities.</t>
  </si>
  <si>
    <t>50-100 years</t>
  </si>
  <si>
    <t>Beijing City</t>
  </si>
  <si>
    <t>Annealing algorithm</t>
  </si>
  <si>
    <t>Optimizing continuous cover and rotation forestry in mixed-species boreal forests</t>
  </si>
  <si>
    <t>VP Parkatti, O Tahvonen</t>
  </si>
  <si>
    <t>We study the management of mixed-species boreal forests and tree species composition in a stand-level economic-ecological, size-structured model. The model includes ecological tree species interaction, a detailed harvesting cost module, optimal harvest timing, and optimization between continuous cover and rotation forestry. Optimization is solved applying a tri-level structure, in which the optimal rotation is the highest-level, harvest timing the middle-level, and thinning intensity the lowest-level problem. Given realistic regeneration costs and a 3% interest rate, continuous cover forestry is optimal and may include up to a 40% fraction of broadleaves. A low interest rate and low regeneration cost together with the presence of light-demanding Scots pine favours rotation forestry. Eurasian aspen decreases the bare land value but is optimal to fell without utilization only when it has no commercial value. Overyielding in terms of cubic metre output does not reveal the economically preferable species combination. Managing single-species stands by removing naturally regenerated other species decreases the economic outcome by 35-44%. Felling noncommercial trees without utilization shows that the economically optimal solution avoids “high-grading”. Maintaining the number of large-diameter trees beyond the level that maximize profitability implies only minor losses. Omitting thinning decreases the bare land value up to 73%.</t>
  </si>
  <si>
    <t>Overview of the PlanWise application and examples of its use</t>
  </si>
  <si>
    <t>J Eggers, K Öhman</t>
  </si>
  <si>
    <t>There are many demands on forests today, such as producing wood and bioenergy, maintaining biodiversity, providing attractive recreational settings, and mitigating climate. These objectives are partly in conflict with each other, and management strategies differ in how much they contribute to each of these objectives. Therefore, there is a need to assess the long-term consequences of different management strategies on e.g. indicators for different ecosystem services and biodiversity.
One important tool to do such assessments are forest decision support systems (DSS), i.e. ‘computer-based systems that help decision makers to analyse and solve ill-structured problems’ (Vacik et al. 2015). Methodologically, DSS can be classified into three groups: DSS based on simulation, DSS based on optimization, and DSS used for multi-criteria decision analysis (MCDA). In this context, simulation means that forest management rules are specified, and the outcome is based on an application of these rules (Nobre et al. 2016). The simulator thus projects the likely development of the forest, and the resulting ecosystem services under pre-defined management rules. Simulators are useful for answering “what if” questions, i.e., for assessing the consequences of a limited set of pre-defined management alternatives. The advantage of simulation approaches lies in the relative ease of formulating the problem and interpreting the output. Simulation approaches are useful for projecting the consequences of a limited set of predefined scenarios. DSS based on optimization, in contrast, generate a large set of alternatives from which the best alternative is selected using an optimising algorithm based on the goals and constraints of the planning problem. These kinds of DSS can be used for answering “How to” questions, i.e., for finding the optimal way to reach certain objectives. Optimisation problems thus require that the user defines forest management goals and constraints rather than strict management rules. Both simulation and optimization approaches can be used to generate a number of scenarios, which can be used in a MCDA approach to identify the solution that best fits decision makers’ preference’s for different objectives. MCDA is the collective term for a set of mathematical methods and approaches used to find solutions to decision problems with multiple conflicting objectives.
In Sweden, the forest DSS most widely used in research, education and at forest companies for producing long-term plans and making analysis related to forest and forestry is Heureka. The Heureka forest DSS was developed at SLU and the first 1. Introduction 7 version was released in 2009 (Wikström et al. 2011). The system includes three applications that are designed to be used for different types of analysis and at different spatial levels and one application that helps compare scenarios (such as different long-term forest management plans) using MCDA. StandWise is an interactive simulator for stand-level analysis. PlanWise, which we focus on in this report, is a system for analyzing a large set of forest management options in order to identify the best alternative using optimization based on user-defined objectives and constraints. RegWise, on the other hand, is based on a simulation approach where users pre-define the management for e.g. different forest types and landowners through management rules. The advantage of using PlanWise is the possibility to find the most cost-effective solution among a nearly continuous scale of possible alternatives. On the other hand, problems with a high degree of stochasticity are difficult to formulate and solve with in the PlanWise application. For such problems, RegWise could be a better alternative. Finally, PlanEval is a MCDA application designed to evaluate and rank forest plans or scenarios created in PlanWise or RegWise. PlanEval is also available as a web version intended for participatory planning processes.
The aim of the report is to present how the Heureka PlanWise application can be used in different types of analysis for mapping and valuation of the future state of the forest, and forest-related indicators for ecosystem services and biodiversity. More specifically, we show which indicators can be assessed, how the type of input data determines what kind of analysis can be done, and how to assess trade-offs between conflicting objectives. We give several examples from recent research projects.</t>
  </si>
  <si>
    <t>?Department of Forest Resource Management, Swedish University of Agricultural Sciences</t>
  </si>
  <si>
    <t>Owner mapping for forest scenario modelling—A Lithuanian case study</t>
  </si>
  <si>
    <t xml:space="preserve">G Mozgeris, V Brukas, A Stanislovaitis, M Kavaliauskas, M Palicinas </t>
  </si>
  <si>
    <t>Ample research on private forest owners (PFOs) has established high heterogeneity in owners' objectives, motivations and management decisions. Such heterogeneity is, however, rarely taken into account in forest scenario modelling. This study, in contrast, conducts a detailed forest owner mapping that feeds into simulations of ecosystem services (ES) under alternative future scenarios. First, we identify four private forest owner types (FOT) – Forest Businessmen, Household Foresters, Passive Forest Lovers, and Ad Hoc Owners through in-depth interviews and qualitative analyses on a case study area in western Lithuania. Next, each forest estate and forest compartment is assigned a FOT by combining the property registry and forest characteristics with opinions of two types of local experts: state forest managers and inspectors from the State Forest Service. Third, a set of forest management (FM) programmes is specified using field interviews and desktop research, FM records, and expert judgement for each forest compartment. Finally, ES provision is projected using a behavioural matrix combining management styles of FOTs with details of FM programmes. We simulate the dynamics of profits from forestry activities, accumulated carbon in live biomass and tree species diversity under a reference scenario without substantial changes; and a policy intervention scenario. The study demonstrates that treating forest owners as a homogenous group overestimates profits from timber and underestimates the provision of the other analysed ES, potentially misinforming policy decisions.</t>
  </si>
  <si>
    <t>Patterns of biomass, carbon, and soil properties in masson pine (Pinus massoniana Lamb) plantations with different stand ages and management practices</t>
  </si>
  <si>
    <t>A Ali, A Ahmad, K Akhtar, M Teng, W Zeng, Z Yan, Z Zhou</t>
  </si>
  <si>
    <t>Masson pine (Pinus massoniana Lamb) has been planted extensively in different parts of China for timber production and habitat restoration. The effects of stand age and management of these plantations on biomass, carbon storage, and soil physicochemical properties are poorly understood. In this study, we investigated biomass, carbon storage, and soil physicochemical properties of Masson pine plantations. The plantations were divided into four age groups (9, 18, 28, and 48 years), and into managed (MS) and unmanaged stands (UMS) in Hubei province, Central China. Tree biomass increased with stand age. A growth model indicated that maximum tree growth occurred when the plantations were 17 years old, and the average growth rate occurred when plantations were 23 years old. Tree biomass in managed stands was 9.75% greater than that in unmanaged ones. Total biomass carbon was estimated at 27.4, 86.0, 112.7, and 142.2 Mg ha−1, whereas soil organic carbon was 116.4, 135.0, 147.4, and 138.1 Mg ha−1 in 9-, 18-, 28-, and 48-year-old plantations, respectively. Total carbon content was 122.6 and 106.5 Mg ha−1, whereas soil organic carbon content was 104.9 and 115.4 Mg ha−1 in MS and UMS, respectively. Total carbon storage in the plantations studied averaged 143.7, 220.4, 260.1, and 280.3 Mg ha−1 in 9-,18-, 28-, and 48-year-old stands, and 227.3 and 222.4 Mg ha−1 in MS and UMS, respectively. The results of our study provide a sound basis for estimating ecosystem carbon as it relates to forest management activity and stand age.</t>
  </si>
  <si>
    <t>Policy forum: Shifting cultivation and agroforestry in the Amazon: Premises for REDD+</t>
  </si>
  <si>
    <t>PM Villa, SV Martins, SN de Oliveira Neto, AC Rodrigues, EP Hernández, D-G Kim</t>
  </si>
  <si>
    <t>Evidence shows that there is a close link between the intensification of shifting cultivation (SC) and the Amazon forest resilience. However, SC, to this day, is a widely implemented agricultural practice around the Amazon region due to its cultural, social, and economic relevance. In pristine indigenous communities, which have not experienced Western influence, SC will continue to be the main livelihood as part of the conservation of a patrimony of the humanity. Nevertheless, the main adverse effects of SC on ecosystems (i.e. forest degradation), particularly on Amazon forests, are our grounds to justify the implementation of public policies aiming to the substitution by agroforestry systems (AFS) as a sustainable food system. In this context, we propose linking AFS to Reducing Emissions from Deforestation and forest Degradation (REDD+ strategies) in shifting cultivation landscapes where there is high local-scale expansion and intensification of SC. AFS has higher potential as sustainable food systems for degraded forest rehabilitation and reduction of the expansion and intensification of SC. Consequently, AFS reduce deforestation of new forest areas for SC, meanwhile, sustainable management of second-growth forests could also be implemented through improved fallows, increasing the planting density of long-cycle agroforestry tree species. AFS should be implemented in local communities, in particular, those undergoing human-modified Amazon landscapes, where there is a high intensification of SC.</t>
  </si>
  <si>
    <t>Potential greenhouse gas reductions from Natural Climate Solutions in Oregon, USA</t>
  </si>
  <si>
    <t>RA Graves, RD Haugo, A Holz, M Nielsen-Pincus…</t>
  </si>
  <si>
    <t>Increasing concentrations of greenhouse gases (GHGs) are causing global climate change and decreasing the stability of the climate system. Long-term solutions to climate change will require reduction in GHG emissions as well as the removal of large quantities of GHGs from the atmosphere. Natural climate solutions (NCS), i.e., changes in land management, ecosystem restoration, and avoided conversion of habitats, have substantial potential to meet global and national greenhouse gas (GHG) reduction targets and contribute to the global drawdown of GHGs. However, the relative role of NCS to contribute to GHG reduction at subnational scales is not well known. We examined the potential for 12 NCS activities on natural and working lands in Oregon, USA to reduce GHG emissions in the context of the state’s climate mitigation goals. We evaluated three alternative scenarios wherein NCS implementation increased across the applicable private or public land base, depending on the activity, and estimated the annual GHG reduction in carbon dioxide equivalents (CO2e) attributable to NCS from 2020 to 2050. We found that NCS within Oregon could contribute annual GHG emission reductions of 2.7 to 8.3 MMT CO2e by 2035 and 2.9 to 9.8 MMT CO2e by 2050. Changes in forest-based activities including deferred timber harvest, riparian reforestation, and replanting after wildfires contributed most to potential GHG reductions (76 to 94% of the overall annual reductions), followed by changes to agricultural management through no-till, cover crops, and nitrogen management (3 to 15% of overall annual reductions). GHG reduction benefits are relatively high per unit area for avoided conversion of forests (125–400 MT CO2e ha-1). However, the existing land use policy in Oregon limits the current geographic extent of active conversion of natural lands and thus, avoided conversions results in modest overall potential GHG reduction benefits (i.e., less than 5% of the overall annual reductions). Tidal wetland restoration, which has high per unit area carbon sequestration benefits (8.8 MT CO2e ha-1 yr-1), also has limited possible geographic extent resulting in low potential (&lt; 1%) of state-level GHG reduction contributions. However, co-benefits such as improved habitat and water quality delivered by restoration NCS pathways are substantial. Ultimately, reducing GHG emissions and increasing carbon sequestration to combat climate change will require actions across multiple sectors. We demonstrate that the adoption of alternative land management practices on working lands and avoided conversion and restoration of native habitats can achieve meaningful state-level GHG reductions.</t>
  </si>
  <si>
    <t>2020-2050</t>
  </si>
  <si>
    <t>Oregon, USA</t>
  </si>
  <si>
    <t>Predicting the effects of urban development on land transition and spatial patterns of land use in Western Peninsular Malaysia</t>
  </si>
  <si>
    <t>R Nourqolipour, ARBM Shariff, SK Balasundram, NB Ahmad, AM Sood, T Buyong</t>
  </si>
  <si>
    <t>Analyzing the effects of urban development on dynamic and spatial patterns of land use is vital to establish more efficient land management policies. However, in Malaysia, such effects are usually explained without quantitative metrics. This research quantified the future impact of urban expansion on the dynamic of land use by developing the area-independent dynamic metric. The metric was calculated based on summarizing the cross tabulation matrices of change in an urbanizing area at west coast of Peninsular Malaysia. Another two land use measures involving vulnerability to gain and vulnerability to loss were used to evaluate tendency of land classes to transition. The effects of urban development on spatial patterns of land use were quantified using two landscape metrics involving the Edge Density (ED) and Area-Weighted Mean Patch Fractal Dimension (AWMPFD). Analyses were carried out on a set of spatial land use data including observed 1997, 2002, and 2008, as well as a simulated near future land change for the year 2020 under a spatio-temporal land use model. Results showed that urban development practices would influence the dynamic of land transition in the near future. Urban growth would experience a fast-growing dynamic and high vulnerability to gain than loss while the dynamic and vulnerability of forest/wetland covers would decrease in terms of loss. Moreover, agriculture practices tend to be hindered by further urban development in the coming years. Another important finding was that urban development process would influence the spatial patterns of land use in the near future.</t>
  </si>
  <si>
    <t>Applied Spatial Analysis and Policy</t>
  </si>
  <si>
    <t>Predicting volume distributions of hardwood sawn products by tree grade in eastern Canada</t>
  </si>
  <si>
    <t>S Bédard, I Duchesne, F Guillemette…</t>
  </si>
  <si>
    <t>Northern hardwoods are an ecologically and economically important forest type in eastern North America. Historically, the hardwood supply came from old-growth forests dominated by large-diameter trees. Unfortunately, the repeated removal of high-quality trees has substantially degraded hardwood forests and reduced the profitability of the primary manufacturing sector. In this context, forest managers need tools to guide silvicultural investment decisions and to estimate pre-harvest stand value based on forest inventories. The objective of this study was to evaluate the performance of classification systems and measured variables used at the tree level to predict sawn product volumes of sugar maple (Acer saccharum Marsh.), yellow birch (Betula alleghaniensis Britton) and American beech (Fagus grandifolia Ehrh.). We developed statistical models to estimate the volume of lumber products, pulpwood, sawdust and residues based on tree DBH, species, tree grades in different combinations and tree height. Results show that the tree grade variable increased the explained variation in product volumes. As expected, the accuracy of product volumes estimation, based on root mean square error (RMSE), was poor for an individual tree, but improved as the number of trees increased.</t>
  </si>
  <si>
    <t>Predictive analytics of tree growth based on complex networks of tree competition</t>
  </si>
  <si>
    <t>D Mongus, U Vilhar, M Skudnik, B Žalik, D Jesenko</t>
  </si>
  <si>
    <t>Competition between individual trees is a major factor influencing the development of forests. However, due to the complexity of such interactions, that span over vast geographic areas, systematic analysis of competition has only recently become possible through the concepts of so-called predictive analytics. The rationale behind the utilised approach is that a prediction model, which is capable of forecasting future increments of tree development parameters accurately, contains knowledge about the underlying relationships that govern them. The analysis of such model, therefore, holds the potential to reveal new insights into the critical factors that influence forest developments. Within this study, we utilise an Evolutionary Algorithm in order to enable predictive analytics based on a complex-network representation of competition. This allowed us to study the patterns related to spatial distribution of individual trees. We discovered that triplets of competing trees, and their betweenness centralities, have significantly greater influence on the development of each individual tree than traditionally observed parameters like the number of a tree’s competitors and distances between them. While this indicates preferable spatial patterns for optimal forest development, the introduced methodology proved to be an efficient predictive analytics tool that allows for their discovery.</t>
  </si>
  <si>
    <t>Preparing forest management plans with spatial simulation model.</t>
  </si>
  <si>
    <t>Aİ Kadıoğulları, S Keleș, EZ Bașkent…</t>
  </si>
  <si>
    <t>Presenting MASSIMO: A Management Scenario Simulation Model to Project Growth, Harvests and Carbon Dynamics of Swiss Forests</t>
  </si>
  <si>
    <t>G Stadelmann, C Temperli, B Rohner, M Didion…</t>
  </si>
  <si>
    <t>Forest development models have been used to predict future harvesting potentials and forest management reference levels under the Kyoto guidelines. This contribution aims at presenting the individual-tree simulator MASSIMO (MAnagement Scenario SImulation Model) and demonstrating its scope of applications with simulations of two possible forest management reference levels (base or business as usual) in an example application. MASSIMO is a suitable tool to predict timber harvesting potentials and forest management reference levels to assess future carbon budgets of Swiss forests. While the current version of MASSIMO accurately accounts for legacy effects and management scenarios, effects of climate and nitrogen deposition on growth, mortality, and regeneration are not yet included. In addition to including climate sensitivity, the software may be further improved by including effects of species mixture on tree growth and assessing ecosystem service provision based on indicators.</t>
  </si>
  <si>
    <t>Price Impact Analysis of Increased Biofuel Production on Forest Feedstock Markets: A Spatial Explicit Approach for Sweden</t>
  </si>
  <si>
    <t>I Ouraich, R Lundmark, F Nicklas</t>
  </si>
  <si>
    <t>This paper introduces a model of price determination to analyze the impacts of increased biofuel production on forest feedstocks markets in Sweden. The model is based on a spatially-explicit, demand-supply framework. Data on forest biomass supply and harvest cost at the gridcell level is available for Sweden for 334 0.5x0.5 degree gridcells. We use the data to construct supply curves, both at the national level and sub-national level. The supply and harvest cost data is available for four forest commodities: branch &amp; tops, pulpwood, sawlogs and stumps. The latter are further distinguished depending on the type of harvest operation: thinning or final felling. On the demand side, the model is calibrated using data on current demand for each feedstock at gridcell level. Demand scenarios for different biofuel targets are generated from the BeWhere-Sweden model at the gridcell level, which allow us to investigate the potential impacts on market price as approximated by the harvest cost data. We run simulation scenarios for increased biofuel production from forest biomass for Sweden: a 10 and 20 terawatt hour (TWh) of biofuel by 2030. As expected, the results show that increased demand pressure on the forest biomass will tend to push prices up. The magnitudes of change are highest for pulpwood and branches &amp; tops from final felling, where they reach 0.004% to 18.95% and 0.001% to 7.2% respectively. With respect to the spatial distribution of price change, we notice that it matches expectations as they map out with the spatial distribution of supply and demand.</t>
  </si>
  <si>
    <t>Prioritizing abandoned mine lands rehabilitation: combining landscape connectivity and pattern indices with scenario analysis using land-use modeling</t>
  </si>
  <si>
    <t>L Zhang, S Zhang, Y Huang, A Xing, Z Zhuo, Z Sun, Z Li, M Cao, Y Huang</t>
  </si>
  <si>
    <t>Connectivity modeling approaches for abandoned mine lands (AML) patches are limited in post-mining landscape restoration, especially where great land use changes might be expected due to large-scale land reclamation. This study presents a novel approach combining AML patch sizes with a proximity index to characterize patch-scaled connectivity for determining the spatial positions of patches with huge sizes and high connectivity. Then this study propose a scenario-based method coupled with landscape-scale metrics for quantifying landscape-scaled connectivity, which aims at exploring the optimal reclamation scheme with the highest connectivity. Using the Mentougou District in Beijing, China, as a case study, this paper confirmed which patches should be reclaimed first to meet the predetermined reclamation numbers; then this paper tested three different reclamation scenarios (i.e., cultivated land-oriented, forest-oriented, and construction land-oriented scenarios) to describe the impact of the different development strategies on landscape connectivity. The research found that the forest-oriented scenario increased connectivity quantitatively, showing an increase in the integral index of connectivity (IIC) and other landscape-scale metrics. Therefore, this paper suggests that future land-use policies should emphasize converting AML into more forest to blend in with the surrounding land-use categories. The findings presented here can contribute to better understanding the quantitative analysis of the connectivity of AML patches at both the patch scale and the landscape scale, thus providing scientific support for AML management in mine-site rehabilitation.</t>
  </si>
  <si>
    <t>Process-based models: a synthesis of models and applications to address environmental and management issues</t>
  </si>
  <si>
    <t>GR Larocque, A Komarov, O Chertov</t>
  </si>
  <si>
    <t>Projected effects of climate change on boreal bird community accentuated by anthropogenic disturbances in western boreal forest, Canada</t>
  </si>
  <si>
    <t>P Cadieux, Y Boulanger, D Cyr, AR Taylor, DT Price, P Sólymos, D Stralberg, HYH Chen, A Brecka, JA Tremblay</t>
  </si>
  <si>
    <t>Aim
Climate change is expected to influence boreal bird communities significantly, notably through changes in forest habitat (composition and age structure), in the coming decades. How these changes will accumulate and interact with anthropogenic disturbances remains an open question for most species.
Location
Northeastern Alberta, Canada.
Methods
We used the LANDIS‐II forest landscape model to project changes in forest landscapes, and associated bird populations (72 passerine species), according to three climatic scenarios (baseline, RCP 4.5 and RCP 8.5) and three forest harvesting scenarios of differing intensity.
Results
Both forest harvesting and climate‐related drivers were projected to have large impacts on bird communities in this region. As a result of climate‐induced increases in fire activity as well as decreased conifer productivity, our simulations projected that an important proportion of Alberta's boreal forests would transition to treeless habitat (i.e. grass‐ or shrub‐dominated vegetation) while many conifer‐dominated stands would likely be replaced by broadleaf tree cover. Consequently, the abundance of bird species associated with open and deciduous habitats were projected to increase. With a strong anthropogenic climate‐forcing scenario (RCP 8.5), sharp declines in abundance of coniferous trees were also projected, particularly in mature and old forest stands, triggering major declines for bird species associated with coniferous and mixedwood forest types.
Main conclusions
As the most comprehensive simulation of climate change and harvesting impacts on avian habitats in the North American boreal region to date, our study stresses the importance of considering key habitat characteristics like forest age structure and composition through forest landscape modelling and identifies 18 bird species particularly sensitive to climate change. Our simulations suggest that a change in forest management practices could play an important role in the conservation of boreal bird species vulnerable to climate change. The intensive forest harvesting simulated accelerated declines in bird abundance compared to a “no harvesting” scenario.</t>
  </si>
  <si>
    <t>Biodiversity Research</t>
  </si>
  <si>
    <t>Projecting biodiversity and wood production in future forest landscapes: 15 key modeling considerations</t>
  </si>
  <si>
    <t>A Felton, T Ranius, JM Roberge, K Öhman, T Lämås, J Hynynen, A Juutinen, M Mönkkönen, U Nilsson, T Lundmark, A Nordin</t>
  </si>
  <si>
    <t>A variety of modeling approaches can be used to project the future development of forest systems, and help to assess the implications of different management alternatives for biodiversity and ecosystem services. This diversity of approaches does however present both an opportunity and an obstacle for those trying to decide which modeling technique to apply, and interpreting the management implications of model output. Furthermore, the breadth of issues relevant to addressing key questions related to forest ecology, conservation biology, silviculture, economics, requires insights stemming from a number of distinct scientific disciplines. As forest planners, conservation ecologists, ecological economists and silviculturalists, experienced with modeling trade-offs and synergies between biodiversity and wood biomass production, we identified fifteen key considerations relevant to assessing the pros and cons of alternative modeling approaches. Specifically we identified key considerations linked to study question formulation, modeling forest dynamics, forest processes, study landscapes, spatial and temporal aspects, and the key response metrics – biodiversity and wood biomass production, as well as dealing with trade-offs and uncertainties. We also provide illustrative examples from the modeling literature stemming from the key considerations assessed. We use our findings to reiterate the need for explicitly addressing and conveying the limitations and uncertainties of any modeling approach taken, and the need for interdisciplinary research efforts when addressing the conservation of biodiversity and sustainable use of environmental resources.</t>
  </si>
  <si>
    <t>Projecting the Spatial Distribution of Possible Planted Forest Expansion in the United States</t>
  </si>
  <si>
    <t>CM Wade, JS Baker, G Latta, SB Ohrel, J Allpress</t>
  </si>
  <si>
    <t>As the demand for forest products and carbon storage in standing timbers increases, intensive planting of forest resources is expected to increase. With the increased use of plantation practices, it is important to understand the influence that forest plot characteristics have on the likelihood of where these practices are occurring. Depending on the goals of a policy or program, increasing forest planting could be a desirable outcome or something to avoid. This study estimates a spatially explicit logistical regression function to assess the likelihood that forest plots will be planted based on physical, climate, and economic factors. The empirical results are used to project the potential spatial distribution of forest planting, at the intensive and extensive land-use margins, across illustrative future scenarios. Results from this analysis offer insight into the factors that have driven forest planting in the United States historically and the potential distribution of new forest planting in the coming decades under policy or market scenarios that incentivize improved forest productivity or certain ecosystem services provided by intensively managed systems (e.g., carbon sequestration).</t>
  </si>
  <si>
    <t>PROTEST project: towards a multidisciplinary methodology for forest territorial analysis</t>
  </si>
  <si>
    <t>R Aussenac, JM Monnet, T Carrette, S Durrieu, P Paccard, C Riond, A Sergent, P Vallet</t>
  </si>
  <si>
    <t>In French mountain areas, the heterogeneity of forests, the fragmentation of ownership and accessibility constraints hamper inventory and management actions. To ensure the sustainability of ecosystem services provided by forests, it is necessary to evaluate them while taking into account the local and global socio-economic context. The PROTEST project aims to build a methodology for territorial analysis of forest resources, based on advances in remote sensing, GIS, forest dynamics modelling and territorial foresight. The study area of the project is the Geopark Massif des Bauges (France) that contains 50000 ha of forests. The first task is to produce a map of forest resources, based on airborne lidar remote sensing, and of its accessibility, based on the Sylvaccess model. The second task is to implement a territorial foresight work and define forest management scenarios that combine environmental and societal determinants. Societal factors and their possible evolutions will be defined on the basis of field surveys and expert opinions. Depending on these factors and on a typology of parcels, scenarios of forest management will be proposed to simulate the behavior of owners. In the third task, these scenarios will be integrated into a spatialized model of forest dynamics, in order to simulate the evolution of the forest mosaic at the parcel level. Linker functions will be integrated to evaluate ecosystem services (wood production, biodiversity, carbon stock...) from simulated forest characteristics. The results will be used to support participatory workshops that will aim to define a forest management strategy supporting the territorial development.</t>
  </si>
  <si>
    <t>?IUFRO World Congress?</t>
  </si>
  <si>
    <t>Quantification and comparison of the economic and GHG performance of biomass supply chains</t>
  </si>
  <si>
    <t>JGG Jonker</t>
  </si>
  <si>
    <t>There is a widespread scientific consensus that global climate change is caused by the increased levels of anthropogenic greenhouse gasses (GHG). Biomass use is seen as an important GHG mitigation option. However, the use of biomass will not by default generate a significant and timely GHG emission reduction compared to the fossil reference. The GHG emission reduction potential has recently been questioned with the inclusion of carbon stock change and land-use change emissions in the total GHG balance. For large-scale utilization of biomass the economic performance is an important driver. Namely, the production of biobased electricity, fuels and chemicals should be able to compete economically with fossil equivalents. In short, important topics for research are: 1) The methods used for the quantification of the economic performance and GHG emission reduction potential of biomass use, 2) Regional specific case studies for the economic performance and GHG emissions of large-scale production of electricity, fuels and chemicals. In this thesis the case-studies are executed for the wood pellet production in the Southeastern USA, mainly for overseas electricity production, and the sugarcane - ethanol production in Brazil. These regions have the potential to significantly expand their production in the coming decades, by the expansion of the cultivation area, improvements in agricultural or industrial yield and the introduction of new industrial processing pathways and value chains. The main results of this research highlight four main messages: First, the carbon debt payback times and offset parity points can be shortened by choosing smart management strategies and maximizing carbon displacement effects of harvested wood. The carbon displacement due to wood use for wood products or bioenergy is an important carbon pool, especially for longer model periods. Important to note that, the total wood volume yield is not per se the best criterion for the selection of the best plantation management strategies to accumulate carbon in- and outside forestry plantations. The second message is that the ethanol production costs in Brazil can be reduced considerably in the coming decades. Overall, total cost reduction found in this study are 48%, 41%, and 53% for first generation, integrated first-and-second generation and second generation industrial processing. These cost reduction arise from (combined) use of improved biomass yield, increase in sugar content, use of optimized technology, collection and use of trash, increase in industrial efficiency and upscaling of the industrial facility. Another key message is that the direct land use change GHG emissions can affect the GHG emission intensity of ethanol production both positively and negatively. Therefore, the location of land use changes for biomass cultivation highly affects the GHG performance of biomass supply chains. Biobased chemical production can be profitable and can achieve significant GHG emission reduction – but picking winners is complex. This is due to the fact that a) the best-performing product strongly depends on the chosen metric, and b) the ranges found in the production costs and GHG emissions are very large, especially for PDO and succinic acid, independent of the chosen metric.</t>
  </si>
  <si>
    <t>Quantifying the Environmental Performance of a Stream Habitat Improvement Project</t>
  </si>
  <si>
    <t>C Morse</t>
  </si>
  <si>
    <t>River restoration projects are being installed worldwide to rehabilitate degraded river habitat. Many of these projects focus on stream habitat improvement (SHI), and an estimated 60%of the 37,000 projects listed in the National River Restoration Science Synthesis Program focus on SHI for salmon and trout species. These projects frequently lack a sufficient monitoring program or account for the environmental costs associated with SHI. The present study used life cycle assessment (LCA) techniques and topographic effectiveness monitoring to quantify environmental costs on the basis of geomorphic change. This methodology was a novel approach to assessing the cost-benefit relationship of SHI. To test this methodology, two phases of the Lower Scotts Creek Floodplain and Habitat Enhancement Project (LSCR) were used as a case study. The LSCR was a SHI project installed along the northern coast of Santa Cruz County, California, USA. A limited scope LCA was used to quantify the life cycle impacts of raw material production, materials transportation, and on-site construction. Once these baseline results were produced, a topographic monitoring program was used to quantify the topographic diversity index (TDI) in pre- and post-project conditions. The TDI percent change was used to scale the baseline LCA results, which quantified the environmental impacts based on geomorphic change. Phase II outperformed phase I. Phase I had greater cumulative environmental impacts and experienced a 7.7 % TDI increase from pre- to post-project conditions. Phase II had 43% less cumulative environmental impacts and experienced a 7.9% TDI increase from pre- to post-project conditions. The impacts in phase I were greater because of the amount of material excavated to create off-channel features, which were a key feature of the LSCR. A scenario analysis also was conducted within the LCA component of this study. The scenario analysis suggests that life cycle impacts could be reduced by 30%-65% by using the accelerated recruitment method in place of importing materials to build large wood complexes. The results of this study suggest that managers may improve the environmental performance of SHI projects by: (1) using the accelerated recruitment method to introduce larger key pieces to the channel, reducing the need to import materials; (2) using nursery grown plants as opposed to excavating plants for revegetation; (3) minimizing fuel combustion in heavy equipment and haul trucks by ensuring clear access to the channel and streambank, using small engine equipment to clear access corridors during site preparation, running more fuel-efficient machinery or bio-fuel powered machinery, and by attempting to minimize haul distances by sourcing materials locally; and (4) utilizing a “franken-log” design (a ballasted LWC configuration with a rootwad fastened to the downstream end of a log) in LWCs which led to favorable TDI change. This study concluded that LCA could be a valuable tool for monitoring SHI and river restoration projects and that further research of the TDI analysis is justified.</t>
  </si>
  <si>
    <t>Quantifying the implications of different land users' priorities in the management of boreal multiple-use forests</t>
  </si>
  <si>
    <t>T Horstkotte, T Lind, J Moen</t>
  </si>
  <si>
    <t>In the management of natural resources, conflicting interests and objectives among different stakeholders often need to be considered. Here, we examine how two contrasting management scenarios of boreal forests in northern Sweden differ in their consequences on forest structural composition and the economic gains at harvest. Management strategies prioritize either (i) forest characteristics that promote grazing resources for reindeer herded by the indigenous Sámi, or (ii) timber production as practiced in Sweden today. When prioritizing reindeer grazing, forest stands develop a higher abundance of older age classes with larger trees and lower stem density, which reduces harvest and revenue levels by approximately 20 % over a 100-year period. The differences between these strategies illustrate the complexity in finding a trade-off for coexistence between industrial land users and other livelihoods that share the same landscape. Political support and institutional solutions are necessary to initiate changes in policy in finding such trade-offs in the management of environmental resources and thereby influence the optimal distribution of costs and benefits between different actors.</t>
  </si>
  <si>
    <t>Environmental Management</t>
  </si>
  <si>
    <t>Quantifying the missing link between forest albedo and productivity in the boreal zone</t>
  </si>
  <si>
    <t>A Hovi, J Liang, L Korhonen, H Kobayashi, M Rautiainen</t>
  </si>
  <si>
    <t>Albedo and fraction of absorbed photosynthetically active radiation (FAPAR) determine the shortwave radiation balance and productivity of forests. Currently, the physical link between forest albedo and productivity is poorly understood, yet it is crucial for designing optimal forest management strategies for mitigating climate change. We investigated the relationships between boreal forest structure, albedo and FAPAR using a radiative transfer model called Forest Reflectance and Transmittance model FRT and extensive forest inventory data sets ranging from southern boreal forests to the northern tree line in Finland and Alaska (N  =  1086 plots). The forests in the study areas vary widely in structure, species composition, and human interference, from intensively managed in Finland to natural growth in Alaska. We show that FAPAR of tree canopies (FAPARCAN) and albedo are tightly linked in boreal coniferous forests, but the relationship is weaker if the forest has broadleaved admixture, or if canopies have low leaf area and the composition of forest floor varies. Furthermore, the functional shape of the relationship between albedo and FAPARCAN depends on the angular distribution of incoming solar irradiance. We also show that forest floor can contribute to over 50 % of albedo or total ecosystem FAPAR. Based on our simulations, forest albedos can vary notably across the biome. Because of larger proportions of broadleaved trees, the studied plots in Alaska had higher albedo (0.141–0.184) than those in Finland (0.136–0.171) even though the albedo of pure coniferous forests was lower in Alaska. Our results reveal that variation in solar angle will need to be accounted for when evaluating climate effects of forest management in different latitudes. Furthermore, increasing the proportion of broadleaved trees in coniferous forests is the most important means of maximizing albedo without compromising productivity: based on our findings the potential of controlling forest density (i.e., basal area) to increase albedo may be limited compared to the effect of favoring broadleaved species.</t>
  </si>
  <si>
    <t xml:space="preserve">Finland and Alaska </t>
  </si>
  <si>
    <t>A radiative transfer model Forest Reflectance and Transmittance model FRT</t>
  </si>
  <si>
    <t>Recovery of carbon stocks after wildfires in boreal forests: a synthesis</t>
  </si>
  <si>
    <t xml:space="preserve">M Palviainen, F Berninger, K Köster, J Pumpanen </t>
  </si>
  <si>
    <t>Regional effects of alternative climate change and management scenarios on timber production, economic profitability, and carbon stocks in Norway spruce forests in Finland</t>
  </si>
  <si>
    <t>A. Zubizarreta-Gerendiain, J. Garcia-Gonzalo, H. Strandman, K. Jylhä, H. Peltola</t>
  </si>
  <si>
    <t>We studied regional effects of alternative climate change and management scenarios on timber production, its economic profitability (net present value (NPV), with 2% interest rate), and carbon stocks over a 90 year simulation period in Norway spruce (Picea abies (L.) Karst.) forests located in southern, central, and northern Finland. We also compared the results of optimised management plans (maximizing incomes) and fixed management scenarios. Business as usual (BAU) management recommendations were used as the basis for alternative management scenarios. The forest ecosystem model SIMA together with a forest optimisation tool was employed. To consider the uncertainties related to climate change, we applied two climate change scenarios (SRES B1 and SRES A2) in addition to the current climate. Results showed that timber production, NPV, and carbon stocks of forests would reduce in southern Finland, opposite to northern Finland, especially under the strong climate change scenario (SRES A2) compared with the current climate. In central Finland, climate change would have little effect. The use of optimised management plans also resulted in higher timber yield, NPV, and carbon stock of forests compared with the use of a single management scenario, regardless of forest region and climate scenario applied. In the future, we may need to modify the current BAU management recommendations to properly adapt to the changing climatic conditions.</t>
  </si>
  <si>
    <t>Norway spruce in southern, central and northern Finland</t>
  </si>
  <si>
    <t>Reindeer husbandry in a mountain Sami village in boreal Sweden: the social and economic effect of introducing GPS collars and adaptive forest management</t>
  </si>
  <si>
    <t>E Valinger, S Berg, T Lind</t>
  </si>
  <si>
    <t>Reindeer husbandry in northern Sweden, Norway, and Finland is an extensive agroforestry system, and the management of reindeer occurs alongside other land uses such as forestry, hunting, and tourism. The economic, social, and environmental impact of using GPS collars to track the reindeer was evaluated in the Sami village of Njaarke in boreal Sweden. A second objective was to evaluate how adapted forest management influenced reindeer husbandry. The results show that the use of GPS tracking enables the improved monitoring of the reindeer but the financial costs were greater than the financial benefits. The increased income did not cover the costs of depreciation and maintenance. Whilst the labour inputs associated with reindeer husbandry were high, 30–40% of the gross value added by village activities were related to hunting, tourism, and the renting of fishing rights. The use of adaptive forest management was assumed to increase the number of reindeer that could be reared through to slaughter and it was calculated to increase the gross value added by reindeer husbandry by more than 30%.</t>
  </si>
  <si>
    <t>Agroforestry Systems</t>
  </si>
  <si>
    <t>Relations between forestry and reindeer husbandry in northern Finland–perspectives of science and practice</t>
  </si>
  <si>
    <t>MT Turunen, S Rasmus, J Järvenpää, S Kivinen</t>
  </si>
  <si>
    <t>The overlapping land use of reindeer husbandry and forestry – both important livelihoods in the boreal forest zone in northern Finland – has led to disputes between the two land use forms for over a hundred years. For the purposes of this study, we conducted a literature review on the impacts of forestry on reindeer husbandry and the impacts of reindeer husbandry on forestry. We examined reindeer husbandry and forestry practitioners’ perspectives on the impacts of forestry measures on reindeer husbandry and on the relations of forestry and reindeer husbandry. To achieve a holistic understanding of and new perspectives on these issues, scientific knowledge was combined with practitioners’ knowledge gathered via a survey, and both archival and recent data sources were utilized. The study showed that a number of conventional forestry measures decrease either the number, surface area and/or the quality of reindeer pastures, which causes mostly unfavorable impacts on reindeer husbandry. The impacts of reindeer husbandry on commercial forests were regarded either as detrimental or beneficial, but mostly marginal. The relations between reindeer husbandry and forestry have improved during the past decades mainly due to the development of a consultation procedure between representatives of state forestry and reindeer husbandry. The study pointed to a need for establishing a corresponding, although voluntary, consultation procedure to private and joint forest ownership. In order to better adapt to the requirements of reindeer husbandry, forestry should take measures aiming at e.g. uneven-aged forest structure, saving of old-growth trees, harvesting of logging residue from the most terricolous lichen-rich sites, light soil preparation and natural regeneration. Planned forest sector investments in bioeconomy were regarded by respondents as somewhat positive, since growing demand for wood could mean more effective thinnings of young forests, which, in turn, would improve the preconditions of both forestry and reindeer husbandry. At the same time, the reindeer herders of our study were afraid that the development would lead to the loss of the last old-growth forests rich in epiphytic lichens –critically important winter pastures of reindeer.</t>
  </si>
  <si>
    <t>Resolving variables influencing the residence time of biomass in the old-age forest across climate gradients</t>
  </si>
  <si>
    <t>Y Han, W Wang, W Zhang, J Zhang, D Shan</t>
  </si>
  <si>
    <t>Standing biomass stocks represent a balance between a number of processes that lead to biomass accumulation or to biomass loss. The average time of biomass residence (ATr) of an ecosystem is the average period of time that carbon is locked up in the living biomass before it is transferred to the litter pool and is an important variable influencing the process leading to biomass loss. Variation in terrestrial ATr with climate is thought to originate from a direct influence of temperature and precipitation on plant mortality. However, variation in ATr may also result from an indirect influence of climate by means of plant age and growing season length. To identify the relative importance of direct and indirect climate effects, we analyzed published data of ecosystem woody biomass and productivity from forest plots across climate gradients, using three approaches: bayesian linear regression, multiple regression, and structural equation modeling. The three approaches provided special insights and they converged in supporting climate as an indirect driver of ATr across climate gradients. Notably, age and growing season length explained most of the variation in ATr, whereas mean annual temperature and precipitation explained almost none, suggesting that climate indirectly influenced ATr. Our analyses provide novel evidence not only supporting that the old-age forests could be a carbon sink with a longer time of biomass residence at a large scale, but also modifying the key drivers of ecosystem processes for vegetation dynamic models.</t>
  </si>
  <si>
    <t>Review of Methods to Quantify Trade-offs among Ecosystem Services and Future Model Developments</t>
  </si>
  <si>
    <t xml:space="preserve">W Baiqiu, W Junbang, Q Shuhua, W Shaoqiang, L Yingnian </t>
  </si>
  <si>
    <t>Ecosystem services are spatially heterogeneous and temporal variability, which results in trade-offs, synergies and neutrality. The trade-off is a key problem in ecosystem management and requires optimized decision-making research. This paper reviews methods for identifying trade-offs and suggest future model developments. We conclude that (1) ecosystem service assessment depends on quantitative indicators and its modeling; (2) scenario analysis, multi-objective analysis and production possibility boundary are an effective means of ecosystem service trade-off decision-making; (3) future research needs to strengthen ecosystem service supply and demand flow and assist decision-making ecosystem mapping. Finally, integrated models should be developed to simulate and diagnose different scenarios and to optimize measures in land and ecosystem management for sustainability.</t>
  </si>
  <si>
    <t>Journal of Resurces and Ecology</t>
  </si>
  <si>
    <t>Rewetting offers rapid climate benefits for tropical and agricultural peatlands but not for forestry‐drained peatlands</t>
  </si>
  <si>
    <t>P Ojanen, K Minkkinen</t>
  </si>
  <si>
    <t>Abstract
Peat soils drained for agriculture and forestry are important sources of carbon dioxide and nitrous oxide. Rewetting effectively reduces these emissions. However, rewetting also increases methane emissions from the soil and, on forestry‐drained peatlands, decreases the carbon storage of trees. To analyze the effect of peatland rewetting on the climate, we built radiative forcing scenarios for tropical peat soils, temperate and boreal agricultural peat soils, and temperate and boreal forestry‐drained peat soils. The effect of tree and wood product carbon storage in boreal forestry‐drained peatlands was also estimated as a case study for Finland. Rewetting of tropical peat soils resulted in immediate cooling. In temperate and boreal agricultural peat soils, the warming effect of methane emissions offset a major part of the cooling for the first decades after rewetting. In temperate and boreal forestry‐drained peat soils, the effect of rewetting was mostly warming for the first decades. In addition, the decrease in tree and wood product carbon storage further delayed the onset of the cooling effect for decades. Global rewetting resulted in increasing climate cooling, reaching −70 mW (m2 Earth)−1 in 100 years. Tropical peat soils (9.6 million ha) accounted for ca. two thirds and temperate and boreal agricultural peat soils (13.0 million ha) for one third of the cooling. Forestry‐drained peat soils (10.6 million ha) had a negligible effect. We conclude that peatland rewetting is beneficial and important for mitigating climate change, but abandoning tree stands may instead be the best option concerning forestry‐drained peatlands.</t>
  </si>
  <si>
    <t>Global Biogeochemical Cycles</t>
  </si>
  <si>
    <t>Scenario analysis using carbon budget modelling for alternative forest management strategies in Turkey: the case study of Arikaya</t>
  </si>
  <si>
    <t>E Satir</t>
  </si>
  <si>
    <t>Increasing carbon stock in forests is fundamental for climate change mitigation. Forest carbon management can also play a critical role in keeping forests healthy, while addressing multiple wildlife and human needs. To fulfill this potential, forest management practices require an improved understanding of annual carbon stocks and carbon dynamics. However, this information is oftentimes not properly accounted for in forest management plans, particularly in the case of developing countries. This thesis focuses on a case study in Turkey to demonstrate the potential to enhance Turkish forest management plans by including carbon stock accounting. The Forest Planning Studios Atlas (FPS-Atlas) and the Carbon Budget Model of the Canadian Forest Service (CBM-CFS3) software programs were used to assess three alternative forest management scenarios in the case study. Carbon stock estimates for each scenario were compared to a baseline based on the current management plan. The first alternative scenario assumed an accelerating harvest rate over time, driven mainly by population growth. The second alternative scenario assumed rehabilitation of non-productive areas, a practice that has been gaining attention in Turkey over the last two decades. The third alternative scenario assumed the rehabilitation practices are combined with a low harvest flow. A carbon price analysis was conducted comparing the baseline with the third alternative scenario. Results showed that accelerating harvest can negatively affect the carbon stocks in a period of one hundred years. Rehabilitation, on the other hand, showed a positive impact on carbon sequestration potential when compared to the baseline after a hundred years. The rehabilitation scenario with low harvest flow showed promising results for international carbon trading. Overall, the methods used in this research proved useful to improve current forest managements strategies in Turkey, particularly in relation to climate change mitigation.</t>
  </si>
  <si>
    <t>The Forest Planning Studios Atlas (FPS-Atlas) and the Carbon Budget Model of the Canadian Forest Service (CBM-CFS3)</t>
  </si>
  <si>
    <t>Thesis / Dissertation</t>
  </si>
  <si>
    <t>Scenario planning with linked land-sea models inform where forest conservation actions will promote coral reef resilience</t>
  </si>
  <si>
    <t xml:space="preserve">JMS Delevaux, SD Jupiter, KA Stamoulis, LL Bremer, AS Wenger, R Dacks, P Garrod, KA Falinski, T Ticktin </t>
  </si>
  <si>
    <t xml:space="preserve">We developed a linked land-sea modeling framework based on remote sensing and empirical data, which couples sediment export and coral reef models at fine spatial resolution. This spatially-explicit (60 × 60 m) framework simultaneously tracks changes in multiple benthic and fish indicators as a function of land-use and climate change scenarios. We applied this framework in Kubulau District, Fiji, to investigate the effects of logging, agriculture expansion, and restoration on coral reef resilience. Under the deforestation scenario, models projected a 4.5-fold sediment increase (&gt;7,000 t. yr−1) coupled with a significant decrease in benthic habitat quality across 1,940 ha and a reef fish biomass loss of 60.6 t. Under the restoration scenario, models projected a small (&lt;30 t. yr−1) decrease in exported sediments, resulting in a significant increase in benthic habitat quality across 577 ha and a fish biomass gain of 5.7 t. The decrease in benthic habitat quality and loss of fish biomass were greater when combining climate change and deforestation scenarios. We evaluated where land-use change and bleaching scenarios would impact sediment runoff and downstream coral reefs to identify priority areas on land, where conservation or restoration could promote coral reef resilience in the face of climate change.
</t>
  </si>
  <si>
    <t>Scenario planning, a new planning tool for the US Pacific Northwest forest academy</t>
  </si>
  <si>
    <t>RS Portugal</t>
  </si>
  <si>
    <t>Human society is in continuous movement, physically or politically, willing or not . With digitalization and global warming, the pace of change has increased, and unpredictability has grown, challenging society and its institutions to evolve within a highly globalized and interactive environment, while facing even higher uncertainty in the future. Around the globe, all segments of human activity share the challenges of change, often organized as Turbulence, Uncertainty, Novelty and Ambiguity (TUNA) . For sectors that inherently depend on natural resources of biological origin, such as forestry, the stakes are even higher. Where rotation periods span decades and in some cases generations, uncertainty is even more relevant. The forest sector challenges go beyond what other sectors face, as the sector embodies the paradox of being regarded as an economic resource, and as an expected mitigator of climate change. Among forestry stakeholders, the academy has a unique condition as it hosts skilled professionals, experts of the many segments of the industry who, together, can think “in and out of the box”, to develop solutions for pressing problems, explore the unknown, and prepare the next generation of professionals for uncertain futures. In this project I tested a scenario planning tool for its potential to help higher education institutions integrate uncertainty in their strategic planning processes. The main objective was to study the relevance of the tool for higher education institutions and the feasibility of its use and implementation. The project consisted of three phases: 1) Identification of the main trends that influence higher education institutions today; 2) Two separate workshops, attended by faculty and graduate students, where scenarios were developed based on the Oxford Scenario Planning Approach deductive method, from Oxford University. Both workshops sought to answer, “what is the future of forestry higher education institutions?” 3) Qualitative study based on an unstructured interview held with each individual participant. The trends were used as a resource for the workshops and the scenarios developed were assessed for completeness and comprehension of the outcomes by participants. The results for the thesis were collected from the interviews and analyzed according to a qualitative study. The main conclusions were: 1) Scenarios are relevant for forestry higher education institutions and feasible to be used. 2) There are significant challenges to adoption and implementation of scenarios; 3) To prepare the new generation of professionals with premises of scenarios is the most promising path to sensitize the forest sector to the TUNA forces; 4) A conclusion related to secondary goals of the project is that there is a huge opportunity for higher education institutions to become leaders in a knowledge based economy but these institutions need to overcome internal obstacles. By presenting the concepts of TUNA forces and applying the scenario tool I hope to have contributed to these organizations to be best prepared for the challenges and opportunities in education and technology development in the future.</t>
  </si>
  <si>
    <t>Searching for Pareto Fronts for Forest Stand Wind Stability by Incorporating Timber and Biodiversity Values</t>
  </si>
  <si>
    <t>J Merganič, K Merganičová, J Výbošťok, P Valent, J Bahýl, R Yousefpour</t>
  </si>
  <si>
    <t>Selecting a variant of forest regeneration cuttings that would ensure fulfilling multiple, frequently conflicting forest functions is a challenging task for forest management planning. The aim of this work is to present an efficient and complex analysis of the impact of different forest management scenarios on stand wind stability, timber production (economy), and biodiversity of a secondary mixed temperate forest in Central Europe. We evaluated four different harvest-regeneration systems: clear-cutting, shelter-wood, selection cutting, and no-cutting using theSIBYLA growth simulator. We simulated forest stand development over time and applied 450 variants of 4 harvest-regeneration systems. The selected outputs from the simulator were used as indicators of the fulfilment of wood-production and non-wood-production functions. The calculated indicators were forest stability (height/diameter ratio), economic efficiency (soil expectation value, SEV), and tree species diversity (Shannon index). These indicators were used as inputs for multi-criteria a posteriori decision analysis using the weighted summation method and Pareto fronts. The results revealed substantial trade-offs among the three investigated criteria. The decision space was highly sensitive to their weighting system and included all regeneration systems. The Pareto fronts for wind stability revealed that the maximum stability could be achieved with shelter-wood based on target diameter. This variant, however, fulfils the other two examined functions only to a limited extent (SEV and diversity only to 9% and 27% of their absolute maxima). Other similar variants achieve high stability by sacrificing the diversity and increasing SEV, simultaneously. If a high diversity level is favoured, optimal stability could be achieved by the selection system. The proposed approach enables objective testing of a large number of variants, and an objective assessment of stand management planning since it provides us with the complex multi-dimensional picture about the impact of criteria weights on the selection of optimal variants, and the relative fulfilment of individual criteria.</t>
  </si>
  <si>
    <t>Sensitivity of 21st century simulated ecosystem indicators to model parameters, prescribed climate drivers, RCP scenarios and forest management actions for two Finnish boreal forest sites</t>
  </si>
  <si>
    <t>J Makela, F Minunno, T Aalto, A Makela, T Markkanen, M Peltoniemi</t>
  </si>
  <si>
    <t>Forest ecosystems are already responding to changing environmental conditions that are driven by increased atmospheric CO2 concentrations. These developments affect how societies can utilise and benefit from the woodland areas in the future, be it for example climate change mitigation as carbon sinks, lumber for wood industry, or preserved for nature tourism and recreational activities. We assess the effect and the relative magnitude of different uncertainty sources in ecosystem model simulations from the year 1980 to 2100 for two Finnish boreal forest sites. The models used in this study are the land ecosystem model JSBACH and the forest growth model PREBAS. The considered uncertainty sources for both models are model parameters and four prescribed climates with two RCP (representative concentration pathway) scenarios. Usually, model parameter uncertainty is not included in these types of uncertainty studies. PREBAS simulations also include two forest management scenarios. We assess the effect of these sources of variation at four different points in time on several ecosystem indicators, e.g. gross primary production (GPP), ecosystem respiration, soil moisture, recurrence of drought, length of the vegetation active period (VAP), length of the snow melting period and the stand volume. The uncertainty induced by the climate models remains roughly the same throughout the simulations and is overtaken by the RCP scenario impact halfway through the experiment. The management actions are the most dominant uncertainty factors for Hyytiala and as important as RCP scenarios at the end of the simulations, but they contribute only half as much for Sodankyla. The parameter uncertainty is the least influential of the examined uncertainty sources, but it is also the most elusive to estimate due to non-linear and adverse effects on the simulated ecosystem indicators. Our analysis underlines the importance of carefully considering the implementation of forest use when simulating future ecosystem conditions, as human impact is evident and even increasing in boreal forested regions.</t>
  </si>
  <si>
    <t>2+</t>
  </si>
  <si>
    <t>1980-2100</t>
  </si>
  <si>
    <t>Two boreal forest sites Hyytiälä and Sodankylä in Finland</t>
  </si>
  <si>
    <t>Sensitivity of snow cover dynamics and associated surface energy fluxes to boreal forest management.</t>
  </si>
  <si>
    <t>S Eisner, J Magnusson, R Essery</t>
  </si>
  <si>
    <t>In Fennoscandia, forestry is one of the main drivers of land cover/management change and the region is characterized by large-scale transitions in forest structure over the past century. The long-lasting snow cover is a major determinant of land-atmosphere exchange of energy and water in the boreal zone and structural forest characteristics such as stand density or species composition are known to govern snow accumulation and ablation processes. In order to balance carbon sequestration targets and biogeophysical climate effects of medium to long-term forest management strategies in the region, increased knowledge on the interactions between forest structure (as shaped by forest management) and snow cover dynamics is required.This study aims to quantify the sensitivity of snowpack dynamics and associated surface energy fluxes and states to forest management interventions for the spatial domain of mainland Norway. Forest structural information was derived from the high-resolution, remote sensing-based forest map SAT-SKOG, which was classified into 12 structural forest types using a matrix scheme specifically developed for Fennoscandian forests (Majasalmi et al. 2018, Biogeosciences). The scheme differentiates between three species groups (spruce, pine, and deciduous dominated), and each group is further divided into four subgroups reflecting differences in structural stand characteristics. Based on the current species distribution and the forest structure matrix, we develop four synthetic forest management scenarios spanning a maximum range of land perturbation through tree species selection and density management/harvest.For each management scenario, snow simulations are carried out using an updated version of the Flexible Snow Model (FSM). FSM2 is a multi-model framework of energy-balance snow models with intermediate complexity, and includes a one-layer representation of forest canopies. Canopy parameters for each forest type (leaf area index and vegetation height) are derived from a look-up table accompanying the classification scheme. All simulations are carried out at 3hr time steps and 1 km spatial resolution, and are analyzed for differences in latent and sensible heat fluxes, ground snowpack, net radiation, and albedo.</t>
  </si>
  <si>
    <t>?Geophysical Research Abstracts?</t>
  </si>
  <si>
    <t>Shifting from even-aged management to less intensive forestry in varying proportions of forest land in Finland: Impacts on carbon storage, harvest removals and harvesting costs</t>
  </si>
  <si>
    <t>J Vauhkonen, T Packalen</t>
  </si>
  <si>
    <t xml:space="preserve">Many studies have reported increased multi-functionality and financial profits due to a shift from even- to uneven-aged forest management. However, little is known (from long-term experiences or predictions) how alternative management systems could affect national-scale wood production and carbon storage, if adopted over very large areas. We analysed these effects using an area-based framework, in which multiple Markov chain models were used to simulate the development of forests according to different management systems. Classification of forests to wood availability categories was used to determine the system to be applied. We enhanced the framework to allow shifts between management systems that correspond to enforced or voluntary changes in forest use. Simulations of extensive shifts from conventional even-aged management to alternative silvicultural systems revealed interesting developmental patterns that cannot be directly deduced from studies that upscale from smaller areas. Our results show that the amount of carbon stored by Finnish forests can be increased by applying less intensive management systems, although this has trade-offs in terms of harvests and associated financial costs. The level of trade-offs differed depending on the type of forest that shifted between management systems and whether areas were also assumed to be completely set aside from forestry. These differences were further pronounced if the desired harvest levels and their allocation changed along with the management system. If the studied attributes were considered at the same relative scale and with equal weighting, the extensive shifts to alternative management systems exhibited the strongest impact on harvesting costs.
</t>
  </si>
  <si>
    <t>Markov chain models</t>
  </si>
  <si>
    <t>Shifting Public Land Paradigms: Lessons from the Valles Caldera National Preserve</t>
  </si>
  <si>
    <t>MH Benson</t>
  </si>
  <si>
    <t>Virginia Environmental Law Journal</t>
  </si>
  <si>
    <t>Silvicultural strategies for increased timber harvesting in a Central European mountain landscape</t>
  </si>
  <si>
    <t>C Temperli, G Stadelmann, E Thürig, P Brang</t>
  </si>
  <si>
    <t>The demand for wood as construction material, renewable source for energy and feedstock for chemicals is expected to increase. However, timber increments are currently only partly harvested in many European mountain regions, which may lead to supply shortages for local timber industries, decreases in forest resistance to disturbances and functioning as protection from gravitational hazards. Using an inventory-based forest simulator, we evaluated scenarios to increase wood mobilization in the 7105-km2 Swiss canton of Grisons for the period 2007–2106. Scenarios varied with respect to landscape-scale harvesting amounts and silvicultural strategies (low vs. high stand-scale treatment intensity) and accounted for regulations and incentives for protection forest management. With 50 and 100% increases of harvests, the current average growing stock of 319 m3 ha−1 was simulated to be reduced by 12 and 33%, respectively, until 2106 in protection forests of Northern Grisons, where management is prioritized due to subsidies. Outside protection forests and in Southern Grisons, growing stock was simulated to continually increase, which led to divergent developments in forest structure in- and outside protection forests and in the Northern and Southern Grisons. The effect of silvicultural strategies on simulated forest structure was small compared to the effect of future harvesting levels. We discuss opportunities and threats of decreasing management activities outside protection forests and advocate for incentives to promote natural regeneration also outside protection forests to safeguard long-term forest stability.</t>
  </si>
  <si>
    <t>Snag dynamics in northern hardwood forests under different management scenarios</t>
  </si>
  <si>
    <t>KS Fassnacht, TW Steele</t>
  </si>
  <si>
    <r>
      <t xml:space="preserve">Snag retention is increasingly being incorporated into forest management guidelines. Questions remain, however, in northern hardwood systems regarding factors affecting retention in actively managed stands, the effectiveness of snag creation, and the net effects of snag creation and timber harvesting on snag numbers and sizes. To address some of these questions, we examined the dynamics of natural and created snags within mature, even-aged northern hardwood forests under seven different management scenarios: three Harvest Only treatments, three Harvest Plus (created) Snags treatments, and one untreated Control. We found tree diameter, tree species, and stand treatment status (i.e., managed or Control) to be related to the retention of natural snags, created snags, or both. Snags were less likely to remain standing if they had smaller diameters, were species with relatively rapid decay rates, or were found in stands that had been logged. We found girdling trees to be an effective method of dead wood creation, although trees took longer to die than we expected. At least 84% of girdled trees had died in most stands within 4.5 years of girdling, and 30–77% of girdled trees were still standing 5.5 years after treatment. Comparison of net effects of snag creation and timber harvesting among treatments showed that managed stands, on average, experienced net snag losses compared to untreated Controls. These losses were statistically significant for all snag sizes, but not for large snags alone (i.e., dbh </t>
    </r>
    <r>
      <rPr>
        <sz val="9"/>
        <color theme="1"/>
        <rFont val="STIXGeneral-Regular"/>
        <family val="2"/>
      </rPr>
      <t>⩾</t>
    </r>
    <r>
      <rPr>
        <sz val="9"/>
        <color theme="1"/>
        <rFont val="Calibri"/>
        <family val="2"/>
        <scheme val="minor"/>
      </rPr>
      <t>25.4 cm). Active management prescriptions that included snag creation demonstrated the potential to mitigate snag losses, with the extent of mitigation varying with the type of management. Surprisingly, mitigation was primarily driven by significantly greater natural snag recruitment in Plus Snags treatments, potentially due to competition from girdled trees that had not yet died. Our results may help inform the development of snag management guidelines in even-aged, second-growth northern hardwood systems for forest managers who are interested in enhancing the structural complexity of these forests.</t>
    </r>
  </si>
  <si>
    <t>Socio-economic drivers of farm afforestration decision-making</t>
  </si>
  <si>
    <t xml:space="preserve">M Ryan, C O'Donoghue </t>
  </si>
  <si>
    <t>The decision to convert land from agriculture to forestry has previously been considered in a number of studies which have variously assessed attitudinal and economic factors affecting the afforestation decision. However, none of these studies has fully taken into account the heterogeneity of individual farms in Ireland, particularly in terms of farm and farmer characteristics. This review paper presents a summary of recent research undertaken by the authors which delves deeper into the economic decision-making process at the individual farm level by examining the characteristics of the farms and farmers that planted land and comparing them to those farms without forests over almost 30 years, using data from the Teagasc National Farm Survey. The results show that soil type and the agricultural market income and subsidies prevailing in the year of planting all have an effect on the economic attractiveness of afforestation. The potential relative returns to both agriculture and forestry on these farms was also investigated and was found to be a significant driver of the afforestation decision. The research presented also shows that the drivers of afforestation decisions may be influenced by contemporaneous farm management decisions. The results of an additional survey undertaken in 2012 highlight the magnitude of the challenge facing policy makers in designing afforestation incentive schemes as 84% of farmers surveyed would not consider planting in the future, regardless of the financial incentives offered. This challenge is particularly important in relation to national objectives to move to carbon neutral farming in the medium term. Drawing on the behavioural economics literature, the authors present a range of policy measures that go beyond financial incentives that could potentially increase afforestation rates.</t>
  </si>
  <si>
    <t>Irish Forestry Journal</t>
  </si>
  <si>
    <t>Soil heterotrophic respiration: Measuring and modeling seasonal variation and silvicultural impacts</t>
  </si>
  <si>
    <t>R Brown, D Markewitz</t>
  </si>
  <si>
    <r>
      <t xml:space="preserve">To determine the effectiveness of forests in sequestering atmospheric carbon (C), we must know the amount of fixed carbon dioxide (CO2) that is subsequently lost due to heterotrophic microbial activity in the soil. Furthermore, the heterotrophic proportion of total soil respiration (Rs) must be quantified as it changes between different physiographic regions, seasons, and silvicultural treatments. This research quantified heterotrophic contributions to Rs in loblolly pine (Pinus taeda) plantations in the Piedmont (n = 3) and Upper Coastal Plain (n = 3) of the Southeastern USA under control, fertilized, and herbicide treatments over an annual cycle. Heterotrophic respiration (Rh) was separated in the field from autotrophic root respiration (Ra) using metal root-excluding collars. The Rh proportion of Rs was not significantly different between regions or treatments, but demonstrated some seasonal variance. The average Rh proportion across the study was found to be </t>
    </r>
    <r>
      <rPr>
        <sz val="9"/>
        <color theme="1"/>
        <rFont val="Monaco"/>
        <family val="2"/>
      </rPr>
      <t>∼</t>
    </r>
    <r>
      <rPr>
        <sz val="9"/>
        <color theme="1"/>
        <rFont val="Calibri"/>
        <family val="2"/>
        <scheme val="minor"/>
      </rPr>
      <t xml:space="preserve">73 ± 2% but ranged from </t>
    </r>
    <r>
      <rPr>
        <sz val="9"/>
        <color theme="1"/>
        <rFont val="Monaco"/>
        <family val="2"/>
      </rPr>
      <t>∼</t>
    </r>
    <r>
      <rPr>
        <sz val="9"/>
        <color theme="1"/>
        <rFont val="Calibri"/>
        <family val="2"/>
        <scheme val="minor"/>
      </rPr>
      <t>70% in winter, spring, and summer to 82% in the fall. Statistical models using microbial biomass, temperature, moisture, and other soil characteristics explained 82% and 75% of Rs and Rh variability, respectively. In contrast, the process based DAYCENT model, parameterized for each site to model Rs, Rh, and Rh proportion compared poorly to field measurements. Model predicted mean seasonal Rh proportions also extended beyond the range of those measured (65–88%) from 61 ± 1.3% to 94 ± 0.4%. DAYCENT performed slightly better (i.e., lower root mean square error) for Piedmont than Coastal Plain sites. DAYCENT does not simulate CO2 fluxes below 20 cm and may be missing substantial fluxes from deeper roots and microbial activity. The results from this study suggest that statistical models such as multiple regression may provide more accurate estimates of Rh proportion for regional extrapolation than the current formulation of the process based DAYCENT model. It is unclear, however, if either approach captures seasonal variation in Rh or how strongly Rh varies with season. Finally, the empirical field data suggest the use of fertilizer and herbicides in these ecosystems increases ecosystem productivity without increasing Rh, which results in an increase in net ecosystem productivity that may lead to greater rates of C sequestration.</t>
    </r>
  </si>
  <si>
    <t>Soil Microbial Ecology and Its Role in Soil Carbon Sequestration in Sustainable Agroecosystems Under Climate Change</t>
  </si>
  <si>
    <t>JA Cardoso Filho, GAL Junior</t>
  </si>
  <si>
    <t>To help the sustainable intensification of food production systems, and minimize the levels of the greenhouse gases anthropogenic emissions, the current agriculture needs to create and use methodologies (e.g., soil carbon sequestration) that minimize loss of terrestrial biodiversity on agroecosystems. The development of the soil microbial ecology in the last 30 years are related to the role of soil microorganisms in the maintenance of soil health. Therefore in this chapter, we have provided the current information on soil microbial ecology management of agro-ecosystems for carbon sequestration under global climate change.</t>
  </si>
  <si>
    <t>Carbon and Nitrogen Cycling in Soil</t>
  </si>
  <si>
    <t>Solving Multi-Objective Problems for Multifunctional and Sustainable Management in Maritime Pine Forest Landscapes</t>
  </si>
  <si>
    <t>F Pérez-Rodríguez, L Nunes, JC Azevedo</t>
  </si>
  <si>
    <t>Forest management based on sustainability and multifunctionality requires reliable and user-friendly tools to address several objectives simultaneously. In this work we present FlorNExT Pro®, a multiple-criteria landscape-scale forest planning and management computer tool, and apply it in a region in the north of Portugal to find optimized management solutions according to objectives such as maximization of net present value (NPV), volume growth, and carbon storage, and minimization of losses due to fire. Comparisons made among single- and multi-objective solutions were made to explore the range of possible indicators provided by the tool such as carbon sequestered, volume growth, probability of fire occurrence, volume of wood extracted, and evenness of harvesting in the management period. Results show that FlorNExT Pro® is a reliable, flexible, and useful tool to incorporate multiple criteria and objectives into spatially explicit complex management problems and to prepare sustainable and multifunctional forest management plans at the landscape level. FlorNExT Pro® is also suited to guiding and adapting forest management for uncertainty scenarios for the assessment of ecosystem services and fire risk, therefore playing an important role in the maintenance of sustainable landscapes in the south of Europe.</t>
  </si>
  <si>
    <t>Climate</t>
  </si>
  <si>
    <t>Space use and foraging patterns of the white-headed woodpecker in western Idaho</t>
  </si>
  <si>
    <t>AR Kehoe</t>
  </si>
  <si>
    <t>The white-headed woodpecker (Picoides albolarvatus) is a species of conservation concern that is strongly associated with ponderosa pine (Pinus ponderosa)-dominated forests in the Inland Northwest. More information on home range size and habitat selection patterns is needed to inform conservation of the white-headed woodpecker, a focal management species for dry-forest restoration treatments. We examined whether home range size was associated with food resources and if fine-scale habitat characteristics influenced selection of foraging sites. During the post-fledging periods of 2014 and 2015, we radio-tracked 11 white-headed woodpeckers in forests of west-central Idaho. These forests were historically managed for timber harvest, resulting in removal of large-diameter, cone-producing ponderosa pine trees. We hypothesized that ponderosa pine cones would be a highly-valued food resource providing seeds and arthropods. We expected smaller home ranges to be associated with a greater availability of cones for foraging and that cone foraging would be concentrated in core use areas. We used foraging behavior to test this hypothesis, specifically, the proportion of time foraging on cones as an index of cone availability. Home range sizes ranged from 24 to 169 ha (90% fixed-kernel estimates). Consistent with our hypothesis, individuals with relatively small home ranges spent a greater proportion of foraging time on cones (Beta superscript 1 [SE] = 2.48[1.32], P = 0.096; Beta superscript 2 [SE] = -5.00[1.61], P = 0.014). Cone foraging was also higher in core use areas compared to home range peripheries for individuals exhibiting at least moderate cone foraging. We also expected foraging woodpeckers to favor larger diameter pines in sites with moderate to high canopy closure. To test this hypothesis, we analyzed foraging-site selection by comparing habitat characteristics between foraging trees and available trees, which provided support for our foraging site prediction (Beta superscript TREEDIAMETER [SE] = 3.50[0.43], P &lt;0.001; Beta superscript CANOPY [SE] = 1.74[0.41], P &lt;0.001; Beta superscript SPECIES [SE] = 1.43[0.33], P &lt;0.001). Our results suggest that large diameter pines provide important foraging resources, and that landscapes with more productive cone crops could support greater numbers of white-headed woodpeckers. We recommend restoration treatments that retain high-density patches of large diameter pines while promoting mosaics of open and closed canopies at larger spatial scales.</t>
  </si>
  <si>
    <t>Spatial analysis of selected biodiversity features in protected areas: a case study in Tuscany region</t>
  </si>
  <si>
    <t>F Riccioli, R Fratini, F Boncinelli</t>
  </si>
  <si>
    <t>The development of strategies for biodiversity analysis is critical at several levels, particularly at the national one. The World Conference on Biological Diversity held in Rio de Janeiro in 1992, the European Natura 2000 network and the Environmental Conference of the Regions of Europe (EN.CO.RE) brought forward several measures aiming at the preservation of Biodiversity. Targets for biodiversity preservation include protected areas among others. Accordingly, the analysis of the degree of biodiversity of protected areas proves to be a valid tool to evaluate the effectiveness of those measures.
The present manuscript analyses the degree of some relevant features of biodiversity in the Region of Tuscany, through the implementation of multidimensional indicators in a Spatial MultiCriteria Analysis. After a state of the art of biodiversity definition, four indicators have been used for the analysis. A raster map in which pixels have higher or lower values of biodiversity was produced in order to investigate which of these values might be located in protected areas. Protected areas with high value of biodiversity confirmed that the adopted environmental policies are positively related to the conservation of biodiversity. The result of the analysis, corroborated through auto-correlational statistical analysis, has highlighted the important role of protected areas in maintaining a certain degree of biodiversity.</t>
  </si>
  <si>
    <t>Land Use Policy</t>
  </si>
  <si>
    <t>Spatial component for the decision support systems of Colorado's forest products industry-industry cluster analysis on sawmills in northern Colorado</t>
  </si>
  <si>
    <t>EA Richardson</t>
  </si>
  <si>
    <t>The Colorado State Forest Service (CSFS) has received numerous requests for a resource that provides a consolidated, up-to-date spatial representation of facilities and contractors associated with Colorado's forest products industry (CFPI). The overall purpose of this project was to provide methods for creating the spatial component to be used in the decision support systems (DSS) of CFPI. The spatial component provides visual aids and decision-making assistance in order to locate potential biomass sources, plan future forest management, estimate transportation costs, understand the accessibility of a potential treatment site, understand which processing facilities are located in closest proximity to treatment sites to maximize efficiency, find prime facility candidates for woody biomass conversion and more. The first part of this study provides methods for obtaining the necessary data and creating a series of maps to be used in the tool. State-wide trends and relationships discovered by combining various map layers are discussed. The second part of the study demonstrates the potential and utility of the decision-making tool by performing an industry cluster analysis that investigated spatial interactions of sawmills and their feedstock in northern Colorado. Variables included in the industry cluster analysis were: sawmill capacity (annual production volume in board feet), species being processed, feedstock ownership origin, distance to recent forest management activities and competition (number of sawmills occurring within a 50-mile radius of a sawmill). The analysis attempted to discover any significant relationships between these independent variables and working distance (distance sawmills are willing to travel for log procurement), the dependent variable. Information was collected through spatial analysis using the mapping tool in addition to telephone or in-person interviews with sawmills in the industry cluster area. All sawmills in the industry cluster analysis region were contacted and 12 responded to the interviews, representing over 90% of the sawmill capacity in the cluster analysis region. Two significant relationships were found, though R-squared values were around 50%, indicating weak correlations. A statistically significant relationship was found between maximum working distance and annual production volume. Another significant relationship was found between annual production volume and the number of sawmills occurring within a 50-mile radius (competition). No significant relationships were found between working distance and proximity to treatments, feedstock origin, species being processed or competition. The tool was valuable for collecting spatial information such as proximity to recent forest management sites and the number of sawmills that occur within a 50-mile radius. The industry cluster analysis provided insight for general trends of sawmills in northern Colorado and helped to recognize where further research is needed. Additionally, the data collected in the study contributes in the effort to collect sawmill data state-wide. Mapping Colorado's forest products facilities and contractors using ArcGIS software proved to be a very useful way to visualize the data and discover meaningful relationships that can be used in the decision support systems of Colorado’s forest products industry. This tool provides aid as forest management becomes more complex with insistent factors like wildfire, insects and disease, product availability in the market and wood biomass utilization. It provides a resource for a diverse set of stakeholders with many different DSS objectives including sustainability, future forest management, identifying industry hotspots and biomass availability.</t>
  </si>
  <si>
    <t>Spatial forest valuation: The role of location in determining attitudes toward payment for ecosystem services policies</t>
  </si>
  <si>
    <t>J Felardo, CD Lippitt</t>
  </si>
  <si>
    <t>Forests provide many benefits (e.g., esthetics, water purification, habitat, carbon sequestration) to humans when they are conserved. However, forest conservation efforts may conflict with other uses, particularly timber harvest. Incentives for forest conservation can be established through payment for ecosystem services (PES) policies. PES policies rely on forest valuation studies which traditionally have valued the whole forest, or characteristics of a forest. Methods that allow variability in estimated forest values over space can provide valuation information at a finer scale and aid in the optimization of PES policies. These spatially explicit values provide information critical to many policy decisions, particularly conservation prioritization and planning.
Using moderate resolution satellite remote sensing (i.e., LandSat) and a forest use survey conducted in Kam Cha i, Thailand, methods to estimate forest product valuation for spatially heterogeneous plots are demonstrated. These estimates are produced using geographic information system (GIS) multicriteria decision analysis (MCDA). The MCDA method combines forest use data with associated travel costs and vegetation cover estimates to provide spatially explicit estimates of forest values. This information is then used to compare local use values against potential carbon credit values estimated from the literature. The results show that a majority of the forest plots have higher PES values than for local forest products. Some do not, however, which suggests a possible cause for resistance against potential PES policies implemented in these areas.</t>
  </si>
  <si>
    <t>Spatial modelling approach to evaluate the economic impacts of climate change on forests at a local scale</t>
  </si>
  <si>
    <t>M Viccaro, M Cozzi, L Fanelli, S Romano</t>
  </si>
  <si>
    <t>Global warming has caused significant environmental and socio-economic impacts on the global and local scales. Based on the definitions of vulnerability and resilience provided by the Intergovernmental Panel on Climate Change, some ecological and management indicators have been developed for forest systems. Using Dempster-Shafer’s theory of evidence, forests were subdivided into different classes of vulnerability and resilience. Results enabled the estimation of economic damages to forests by 2050. The findings of this study are useful in promoting further research and guiding management decisions towards sustainable environmental policies on the monitoring and mitigation of climate change damage.</t>
  </si>
  <si>
    <t>Spatially Referenced Decision Analysis of Long-Term Forest Management Scenarios in Southwestern Finland</t>
  </si>
  <si>
    <t>S Sironen, L Mononen</t>
  </si>
  <si>
    <t>Multi-criteria decision analysis (MCDA) of regional level long-term forest management scenarios was conducted by applying spatially explicit information to examine the trade-offs between ecological, economic and social impacts. Interval scale judgements were applied to mapped and numerical information jointly, while assessing the performance of alternative scenarios. The experts relied mostly on the numerical information, with which they might have been more confident and familiar. The weight elicitation was based on SMART using Swings (SMARTS) and SMART Exploiting Ranks (SMARTER). SMARTS resulted in two scenarios being quite equal either due to experts truly considering them equally important or being unconfident to express their weights applying SMARTS. SMARTER was considered more understandable, but lead to total utilities having wider range. However, impact information had a greater effect on the overall utility than the weighting. Future insights include use of dynamic approach, considering the issue more from ecosystem services point of view and tighter integration of participatory MCDA and geographic information systems (GIS).</t>
  </si>
  <si>
    <t>Journal of Environmental Assessment Policy and Management</t>
  </si>
  <si>
    <t>Spatio-temporal and cumulative effects of land use-land cover and climate change on two ecosystem services in the Colombian Andes</t>
  </si>
  <si>
    <t>N Clerici, F Cote-Navarro, FJ Escobedo, K Rubiano, JC Villegas</t>
  </si>
  <si>
    <t>Climate change can have marked effects on ecosystem service (ES) provision in the Andes, particularly in peri-urban areas. In addition to global-change related processes, cumulative effects such as changing socio-political dynamics, environmental policies, and conflicts are also changing type and magnitude of land use–land cover (LULC) dynamics in the Colombian Andes. Studies in the region have investigated the effects of LULC change, deforestation and extreme climatic events on the hydrology of watersheds and carbon sequestration. Yet, less is known on how the cumulative effects of climate and LULC changes will drive water yield and carbon sequestration. To investigate these cumulative effects, we study two different watersheds near Bogota, Colombia and their ES for the period 2016–2046. We use IPCC-LULC scenarios, expert elicitation, hydro-meteorological data, and integrated modelling using temporal LULC change and ESs valuation models to parse out effects of LULC versus climate change on two representative ESs. Our results show forest and shrublands remain stable during the analysis period. However, urban conversion of agricultural pastures is substantial. We found that climate change scenarios had greater effect on water yield and supply than LULC scenarios in both watersheds. However, carbon sequestration was greater in rural forest and shrubland areas farther from Bogota. In contrast to current land use zoning being promoted by local elected officials, our findings indicate that land-use development and policies in near-urban basins need to minimize urbanization in agriculture and pasture LULCs, as these can have substantial effects on water yield. Similarly, land use polices in ex-urban areas need to conserve forested and shrubland areas to maximize their carbon offset potential. Collectively, our results highlight the need to incorporate climate change conditions in decision making and land use planning processes, in order to maintain the capacity of ecosystems, both urban and rural, to provide services to society.</t>
  </si>
  <si>
    <t>Spatiotemporal characteristics in ecosystem service value and its interaction with human activities in Xinjiang, China</t>
  </si>
  <si>
    <t>Z Zhang, F Xia, D Yang, J Huo, G Wang, H Chen</t>
  </si>
  <si>
    <t>Human activities are becoming increasingly diverse and disordered, especially in arid areas, which affect ecosystem services more obviously. Conversely, ecosystem services also impose certain constraints on human. In this paper, we employed the model of ecosystem service value (ESV) assessment and grey relational degree, to reveal the spatiotemporal variation characteristics of ecosystem service value in Xinjiang and its interaction with human activities. The results showed that, during 2000–2015 the value of food production services (FPV) showed an upward trend, while the value of climate regulation services (CRV), gas regulation services (GRV), raw material production services (RMPV) and recreation services (RSV) showed a downward trend. The value of hydrological regulation services (HRV) showed a trend of first decreasing and then rising, while the value of waste disposal services (WDV) showed a trend of first increasing, then decreasing and then increasing. Spatial change showed that the services value of Kashi and Aksu Prefecture declined significantly, while Altay and Tacheng Prefecture increased significantly. In Xinjiang, human activities had a strong interaction with ecosystem services. Agricultural activities (0.989) and social development activities (0.844) had the greatest impact on changes in ecosystem services, especially agricultural water consumption (0.984) and total population at year-end (0.965). Hydrological regulation services (0.8179) had the greatest restriction on social and economic development. Combining the spatiotemporal changes in ecosystem service value and their variation with human activities are significant to formulate ecological policy and coordinate sustainable development.</t>
  </si>
  <si>
    <t>SPATIOTEMPORAL MODEL FOR LANDSCAPE ECOLOGICAL ASSESSMENT IN LANDSCAPE PLANNING</t>
  </si>
  <si>
    <t>W Ibrahim</t>
  </si>
  <si>
    <t>Ecological landscape area is rich with biodiversity and ecosystem are two important factors that balance the serenity of the environment through its ecological function and services. However, landscape change especially rapid urbanization has led to extensive land use and land cover (LULC) transformation that degrades the ecological landscape area and ecosystem services. The limitation of integration analysis in LULC change with ecological interaction has caused detrimental impact on natural landscape area and environmental quality. Analysing the spatiotemporal characteristics of landscape changes and ecological response in a multidisciplinary research is necessary to extend the understanding of spatial change behaviour and ecological consequences. Thus, the aim of this research is to study the integration of spatiotemporal dimension of landscape change with ecological landscape sensitivity consideration in Iskandar Malaysia region (Johor Bahru). The spatiotemporal dimension of historical and future LULC change is analysed to identify the direction and characteristics of the landscape structure and function change. Logistic regression model, analytical hierarchical process, markov chain model and cellular automata were used to identify the spatiotemporal LULC change in the study area. A series of landscape matrices in landscape index at class and landscape levels were used to analyse the spatiotemporal dimension of the landscape change pattern. It includes measurement of the ecological integrity and function responses towards spatiotemporal landscape change by using Core Area Model. Satellite images of 1994, 2000, 2007 and 2013 were used to understand the historical landscape changes and as a basis for future projection. Geographic Information System and Remote Sensing were utilized to evaluate the temporal landscape characteristics and spatial pattern changes. The results indicate that rapid urbanization of Iskandar Malaysia region from 2007 to 2013 has substantially changed the structure and function of the ecological area. The urban area significantly increased from 8,031.6 hectares (3.84%) in 1994 to 42,972.94 (20.1%) in 2013, and expected to increase to 112,224.6 hectares (53.59%) in 2030. As a consequence, the natural ecological areas reduced from 55,201.77 hectares (26.37%) in 1994 to 19,011.5 hectares (9.08%) in 2013. Due to the landscape mosaic change, the core ecological areas are affected from 21,465.9 hectares (38%) reduced to 9,317.61 hectares (49%) and expected to further reduce at 8,416.71 hectares (41%) in 1994, 2013 and 2030, respectively. It shows the response of ecological condition in natural landscape areas towards the landscape changes which subsequently disturb the ecological values and services. As a conclusion, the findings of this research could provide decision makers with better understanding on the environmental consequences of the landscape changes. In addition, it contributes to enhancement of methods in multidisciplinary research and finally increases the capability of the process in adaptive management for the spatiotemporal landscape change.</t>
  </si>
  <si>
    <t>State of Mediterranean forests 2018</t>
  </si>
  <si>
    <t>P Bleu</t>
  </si>
  <si>
    <t>Strategies for Climate-Smart Forest Management in Austria</t>
  </si>
  <si>
    <t>R Jandl, T Ledermann, G Kindermann, A Freudenschuss, T Gschwantner, P Weiss</t>
  </si>
  <si>
    <t>We simulated Austrian forests under different sustainable management scenarios. A reference scenario was compared to scenarios focusing on the provision of bioenergy, enhancing the delivery of wood products, and reduced harvesting rates. The standing stock of the stem biomass, carbon in stems, and the soil carbon pool were calculated for the period 2010–2100. We used the forest growth model Câldis and the soil carbon model Yasso07. The wood demand of all scenarios could be satisfied within the simulation period. The reference scenario led to a small decrease of the stem biomass. Scenarios aiming at a supply of more timber decreased the standing stock to a greater extent. Emphasizing the production of bioenergy was successful for several decades but ultimately exhausted the available resources for fuel wood. Lower harvesting rates reduced the standing stock of coniferous and increased the standing stock of deciduous forests. The soil carbon pool was marginally changed by different management strategies. We conclude that the production of long-living wood products is the preferred implementation of climate-smart forestry. The accumulation of carbon in the standing biomass is risky in the case of disturbances. The production of bioenergy is suitable as a byproduct of high value forest products.</t>
  </si>
  <si>
    <t>Austria</t>
  </si>
  <si>
    <t>Growth model Caldis and the soil carbon model Yasso07</t>
  </si>
  <si>
    <t>Structural analysis of the drivers and barriers to forest management in the Slovak regions of Podpoľanie and Kysuce</t>
  </si>
  <si>
    <t>R Navrátil, Y Brodrechtová, R Sedmák</t>
  </si>
  <si>
    <t>The paper presents an application of structural analysis in search of key drivers and barriers of forest management in two Slovak regions: Podpoľanie and Kysuce. A comparison with factors identified in selected European regions is also presented. First, various relevant factors affecting forest management were selected for both regions. The selections draw on the pool of primary data (structured in-person interviews) and secondary data (qualitative analysis of national and European documents). Second, factors were grouped according to the STEEP categories (Society, Technology, Economy, Ecology, and Policy). Subsequently, factors were rigorously assessed by the regional stakeholders in participatory workshops, and their answers were analysed by structural analysis with the help of Parmenides EIDOS™ software. The results show that in both Slovak regions political, economic, and ecological factors dominated over social and technological factors. The comparison with selected European regions revealed that in the Slovak and other European regions, the Policy category dominated due to having the highest number of factors and their overall impact on forest management. In contrast, the least important societal domain was Technology in both the Slovak and other European regions. However, while stakeholders across the selected European regions perceived the Society domain as significant, stakeholders in both Slovak regions perceived the Economy and Ecology domains as more significant.</t>
  </si>
  <si>
    <t>Central European Forestry Journal</t>
  </si>
  <si>
    <t>Study of Streamflow Response to Land use Land cover Change in the Nethravathi River Basin, India</t>
  </si>
  <si>
    <t>BS Fulaji</t>
  </si>
  <si>
    <t>The rainfall over Indian sub-continent is erratic and non-uniform in both South-west monsoon and North-east monsoon, which leads to high floods and severe drought in many places. However, India gets three-fourth of its annual rainfall during south-west monsoon season (June to September). The study of extreme events are significant in stochastic behaviour of rainfall pattern. In this study, frequency distribution method, GEV (Generalized Extreme Value) distribution, Mann-Kendall and Sen’s slope estimator are used for rainfall trend analysis over the Nethravathi basin, located in Western Ghats of Karnataka state, India. The rainfall data during the monsoon months (June to September) were analysed for a period of 1971 to 2010. The results from these methods have revealed that there is an increasing trend of frequency in class-1 and decreasing trend in class-2 and class-3 respectively. The interpretation of results was carried by the GEV distribution and nonparametric trend analysis (Mann-Kendall and Sen’s slope estimator test). The statistical techniques- Block Maxima (GEV) distribution, Mann-Kendall and Sen’s slope estimator test have demonstrated better results compared to frequency based method. Rainfall and land use land cover are considered to be the driving parameters of streamflow characteristics and cause considerable impacts on hydrologic regime of the watershed level. Therefore, an impact of LULC change on streamflow of Nethravathi river has been studied. Soil and Water Assessment Tool (SWAT) was used to construct the hydrologic model to study land use land cover change on streamflow in the Nethravathi basin. The sensitivity analysis was carried out based on Latin hypercube one factor-At-a-Time (LH-OAT) method using SWAT. The parameters Alpha-Bf, Canmax, Ch_K2, Ch_N2, Cn2, ESCO, Gwqmn, Revapmn, Gw_Dalay, Sol_K and Surlag are found to be most sensitive parameters for the Nethravathi river basin. Since SWAT require more number of input data to run, few to meteorological data are being monitored at the basin level or sub-basin level, it is not possible to use SWAT. Hence, an attempt has been made to propose a newly developed flow routing model called runoff coefficient routing model (RCRM), which is simple and require limited data such as precipitation, LULC and streamflow as compared to other models which require too many input data. The results of the newly developed RCRM model show better agreement with SWAT model in both calibration and validation period with R2 and NSE greater than 0.70. Therefore, it is concluded that the RCRM model is capable of predicting the streamflow at par with SWAT model. Hence, newly developed RCRM can be used to simulate and predict the streamflow in the data scarce region or basin. This study investigated the impacts of LULC changes on ET, streamflow and groundwater in the Nethravathi river basin using calibrated SWAT model. The impact results revealed that decrease in forest cover and increase agriculture&amp; urban land, led to an increase in streamflow. It has also led to decreased ET and increased groundwater storage. This study provides useful information about impact of LULC change on streamflow, which may further helpful for flood mitigation and efficient water resources planning and management in the region. Further, the temporal variation in extreme precipitation events have been analysed for two decades (1991 - 2010). The analysis has shown extreme rainfall events have been reduced in the decade-2 (2001 - 2010) compared to decade-1 (1991 - 2000). Further, this study also analysed the impact of extreme precipitation on streamflow using SWAT model. Three hypothetical LULC scenarios have been developed based on the observed LULC change between 2003 and 2013 by satellite images along with field information. The three scenarios are Conversion to Agriculture (CA), Conversion to Built-up/Urban (CB) and Conversion to Wasteland (CW).The scenario-CB is found to be more sensitive as revealed by the result compared to scenarios-CA and scenarioCW. An attempt has been made to study the impact of vented dams and runoff-river type hydropower dams (without water storage) on streamflow. The model has shown the negative impact for vented dams as some portion of the streamflow is being used for agriculture or diverted or stored. Nevertheless no change was observed in the streamflow for runoff-river type hydropower dams as there is no storage or diversion of water being made. The present study results would benefit water managers, decision makes and developmental activities of the Nethravathi basin to implement protective measures for sustainable water resources in basin.</t>
  </si>
  <si>
    <t>Subjective well-being and environmental quality: the impact of air pollution and green coverage in China</t>
  </si>
  <si>
    <t>L Yuan, K Shin, S Managi</t>
  </si>
  <si>
    <t>Rapid environmental degradation is a well-publicized issue, particularly in rapidly developing countries. This study examines the impact of air pollution and green coverage on people's subjective well-being (SWB) in China using self-reported life satisfaction (LS) from survey data combined with the city-level air quality index (AQI) and green coverage data. The results show that air pollution and green coverage are significantly negatively and positively correlated with LS, respectively. The total effect of green coverage on life satisfaction constitute of a direct effect of green space itself and indirect effects through improving air pollution and health. The implicit monetary valuations of a 1-unit reduction in the AQI and a 1% increase in green coverage according to the respondent's annual gross individual income are approximately 239–280 USD (1.7%–2.0%) and 420–444 USD (3.0%–3.2%), respectively. The results also indicate that the average benefit from a 1% change in green coverage for people with a poor subjective health evaluation is almost 2 times higher than that for their counterparts.</t>
  </si>
  <si>
    <t>Successional pathways of terrestrial lichens in changing Swedish boreal forests</t>
  </si>
  <si>
    <t>T Horstkotte, J Moen</t>
  </si>
  <si>
    <t>The current decline of terrestrial lichens in Swedish boreal forests is a major challenge for reindeer husbandry, as lichens constitute essential grazing resources for reindeer during winter. Using a 30-year data set covering northern Sweden, we explore how the successional dynamics of lichen cover depend on several forest characteristics, as well as management strategies regarding both reindeer and forestry. We found a 36% reduction of plots with lichen cover, with a decrease in lichen cover becoming more likely in recent years. Year-round presence of reindeer in forests, compared to winter grazing only, had slightly negative impacts on lichens. We found increases in lichen cover in young forests following final harvest. However, increasing basal areas as forest grow older affected lichens negatively and supported dominance of mosses. Forest management that prioritizes less dense forests with larger trees would therefore improve the ability of lichens to persist as forage resource for reindeer.</t>
  </si>
  <si>
    <t>Supply chain planning for bioenergy and biofuel production from forest-based residues in interior British Columbia: a simulation study</t>
  </si>
  <si>
    <t xml:space="preserve">DG Siller Benitez </t>
  </si>
  <si>
    <t>This thesis analyzes a forest-based biomass supply chain network considering uncertainties and variations. It is based on the Williams Lake Timber Supply Area (TSA) located in British Columbia, Canada. The network includes: five conversion facilities distributed in three locations, two types of forest-based biomass, sourced from 337 cutblocks, and two types of sawmill residues sourced from three local sawmills. The main objective of this research is to evaluate the supply chain of forest-based residues for bioenergy and biofuel production considering uncertainties and variations. The specific objectives of this research are to: 1) Develop a simulation model to evaluate a forest-based biomass supply chain for bioenergy and biofuel production considering uncertainties and variations; and 2) apply the simulation model to a case study. To achieve the objectives, a discrete-event simulation model is developed using the commercial software Anylogic 7® (Anylogic 7, 2000). Evaluating a network with various supply and demand points, with various biomass types, and a hybrid push-pull biomass flow management distinguishes this work from previous research. The results show the demand is fulfilled to at least 95%, requiring 23 to 24 trucks during the peak season. Furthermore, the cost and CO₂ equivalent emissions vary per location, from $56.52 to $87.36 and from 19.66 to 72.61 (kg/odt), respectively. Long transportation distances and transportation cycle times greatly affected the number of required resources, and consequently the final cost per oven dry tonne. This results in higher costs than similar studies performed in less remote areas. Finally, a sensitivity analysis is performed to evaluate the effect of changes in moisture content and in supply and demand. Extreme changes in biomass supply and demand affected dramatically the demand fulfillment. By increasing the biomass demand 20% while simultaneously decreasing the biomass supply 20%, reduced the demand fulfillment by 23.18%. Finally, this model can be improved in several ways, one of them being by including the possibility of routing between different cutblocks to consolidate biomass pick-ups, therefore increasing the demand fulfillment of the supply chain and possibly reducing costs.</t>
  </si>
  <si>
    <t>Survival and growth as measures of shade tolerance of planted western redcedar, western hemlock and amabilis fir seedlings in hemlock-fir forests of northern Vancouver Islands</t>
  </si>
  <si>
    <t>A Weber, S Leckie, JPH Kimmins, B Gilbert, JA Blanco, Y-H Lo</t>
  </si>
  <si>
    <t>We examined two measures of shade tolerance (survival and growth) of planted 1-year-old seedlings of western redcedar (Thuja plicata (Donn ex D. Don)), western hemlock (Tsuga heterophylla ([Raf.] Sarg.)) and amabilis fir (Abies amabilis ([Dougl. ex Loud] Dougl. ex Forbes)). Seedlings were planted at two different sites (forest interior: 4.5% mean above canopy photosynthetically active radiation [ACPAR], and forest edge: 41.5% mean ACPAR), in a 90-year-old, windthrow origin, unmanaged mesic western hemlock-amabilis fir stand. Seedlings were planted in 1997, and re-measured in 1998 and 2001 (after five growing seasons). To assess the effects of deer browsing on redcedar survival and growth, additional seedlings of this species were planted and protected with Vexar© tubes. To examine for nutrient-light interactions, half of these seedlings were fertilized with N-P-K and micronutrients at planting. Western redcedar had high levels of survival after 4 years (98% in edge plots and 93% in interior plots). Redcedar seedlings in edge plots were more vigorous but were browsed more heavily than in the interior plots. At edge sites, the negative effects of the Vexar© tubes may have been lower than their positive effects. Hemlock survival was about 50% in the stand interior but 80% in the edge plots. Amabilis fir in the interior plots had the lowest survival of the three species, with only 40% of initial seedlings surviving over the next four years, but had high survival in edge plots (95%). Height, biomass, and root collar diameter growth were significantly higher in edge plots for fir and hemlock. However, for redcedar, only biomass was significantly higher and no differences were detected for height and diameter. Our results show that shade tolerance cannot be assessed by simple measures of leaf/light relationships alone, but also requires consideration of light, nutrition, growth and browsing.</t>
  </si>
  <si>
    <t>Sustainability Assessment of Alternative Thinning Operations in Mediterranean Softwood Plantations</t>
  </si>
  <si>
    <t>J Schweier, R Spinelli, N Magagnotti, B Wolfslehner, MJ Lexer</t>
  </si>
  <si>
    <t>Mediterranean pines account for 14,000 ha in Tuscany alone, where they form large and homogeneous stands and represent an important resource for the forest economy. Among the harvesting systems applied to thinning operations, the most popular are whole-tree and cut-to-length harvestings. Both systems can be deployed with different levels of mechanization. The decision about which system might be the best option in a specific case possibly leads to conflicts due to different management goals, for instance when the shift from cut-to-length to whole-tree harvesting systems results in a decrease of costs and an increase of environmental burdens. Thus, an accurate determination of economic, environmental and social indicators is crucial to make balanced decisions. With that in mind, we carried out a sustainability impact assessment of typical forest-wood chain alternatives applied to young Mediterranean pine plantations and made a comparative evaluation by means of multi-criteria analyses. Trials were carried out in umbrella pine (Pinus pinea L.) plantations in Tuscany. The analyzed cases considered four thinning operations and included the processes of harvesting, extraction and chipping. In the analysis, 12 indicators were considered (e.g., global warming potential, fatal accidents). Results of the investigation allow quantifying possible sustainability impacts and, thus, supporting management decisions.</t>
  </si>
  <si>
    <t>Sustainability impact assessment of forest operations: A review</t>
  </si>
  <si>
    <t>J Schweier, N Magagnotti, ER Labelle, D Athanassiadis</t>
  </si>
  <si>
    <t>Purpose of Review
One of the challenges of forest operations is to consider the consequences of different management strategies and to estimate the economic, environmental and social performance of different processes, products, or services. From the methods available to quantify the impact of alternative forest management, we selected the method of Sustainability Impact Assessment (SIA), an iterative process that includes the analysis of the societal, environmental, and economic sustainability pillars and offers a wider assessment framework, which is useful for stakeholders and policy makers. The purpose of this review is to identify the state of the art and trends of SIA in forest operations.
Recent Findings
There are few studies including all pillars of sustainability and most of the studies consider different aspects of environmental or economic impacts. It is important to determine the system boundaries and select the appropriate indicators in order to have a comprehensive SIA. Different harvesting technologies and their deployment can influence costs, productivity, environment, and safety risk. Some indicators, such as cost and productivity, can vary between countries and different scenarios.
Summary
Efficient machines, appropriate technical systems, innovative products, and up-to date training of operators can have a positive impact on sustainability. Economic factors can change at a rapid pace, and new machines can play a positive role in forest operations (e.g., lower fuel consumption, higher level of safety and comfort for operators). The inclusion of indicators measuring the extra value of the forest should be considered. We suggest adopting sensitivity analysis during the assessment of key processes to observe the effect on the hot spots.</t>
  </si>
  <si>
    <t>Current Forestry Reports</t>
  </si>
  <si>
    <t>Sustainability in forest management revisited using multi-criteria decision-making techniques</t>
  </si>
  <si>
    <t>M Ezquerro, M Pardos, L Diaz-Balteiro</t>
  </si>
  <si>
    <t>Since its origins, the idea of sustainability has always been linked to forest management. However, nowadays, sustainable forest management has usually been approached by defining a set of criteria and indicators. This paper aims to address sustainability in forest management including a set of criteria encompassing the most common decisions: whether the stands are even or uneven-aged, and the optimal silviculture that should be applied in each stand. For this purpose, a lexicographic goal programming model with two priority levels has been defined, into which six different criteria are integrated. Each criterion corresponds to a particular pillar (economic, technical, or environmental). Furthermore, also incorporated into the model are the preferences of diverse stakeholders, both for the criteria considered in the analysis and for the most suitable silvicultural alternatives to be applied in each stand. This methodology has been applied to a case study in Spain, and the results show much more attractive solutions than the current forest management planning, allowing the obtainment of multi-aged systems that could be favourable for other ecosystem services.</t>
  </si>
  <si>
    <t>Sustainable design of packaging materials</t>
  </si>
  <si>
    <t>S González-García, E Sanye-Mengual…</t>
  </si>
  <si>
    <t>The development and production of products in a more sustainable way has received special attention in recent years. In particular, packaging products range from single materials with simple designs as well as complex ones that include different materials (cardboard, woody boards, paper, plastics, etc.). A comprehensive assessment of the environmental impacts of a product’s life cycle comprises functions from the extraction of raw materials to waste management and disposal (i.e., the life cycle-assessment perspective). Thus, the knowledge of the environmental impacts of packaging products used in a specific production sector is a factor of major importance not only with the aim of improving the environmental performance of products and/or processes but also to fulfill the requirements of the ecological/green products market. One of the most valid tools to assess and reduce the inherent environmental burdens associated with products is ecodesign or Design for the Environment (DfE). This methodology consists of applying environmental criteria to the development of a product and implies a change of how we regard that product. The assessment of environmental improvement of the product’s entire life cycle is also considered for a comprehensive analysis. To demonstrate the application of DfE in the ecodesign of packaging products, a wooden storage box was assessed. Different types of materials, such as timber, plywood, engineered woods, plastics, brads, hoods, and/or staples, can be considered in the manufacture process. This type of box is often used for packaging when mechanical resistance is required for heavy loads, long-term warehousing, or adequate rigidity. Moreover, when such a box is used in the food sector, its production chain must include fitosanitary thermal treatment. According to the assessment by means of DfE methodology, the relevance of the raw materials chosen, as well as their origin, can greatly influence the associated environmental burdens, which can also be confirmed quantitatively by LCA. Thus, a correct methodological adaptation of the concept of “eco-briefing” as a tool for communication among environmental technicians and designers, includes the simplification of the analytical tool used and the application of the life cycle-assessment methodology, which facilitates the environmental analysis, are required to obtain new formats of packaging materials designed within a sustainable perspective.</t>
  </si>
  <si>
    <t>Environmental Footprints of Packaging</t>
  </si>
  <si>
    <t>Sustaining the joint production of timber and Lactarius mushroom: A case study of a forest management planning unit in Northwestern Turkey</t>
  </si>
  <si>
    <t>D Mumcu Küçüker, EZ Başkent</t>
  </si>
  <si>
    <t>Forest management planning focusing on sustainable supply of forest-based services such as wood and Non-Wood Forest Products (NWFPs) is important for the sustainability of forest ecosystems over time. This study explores the development of a mushroom integrated decision support system (ETÇAPOptimization) for multiple use forest management planning and for the analysis of long-term effects of different forest management scenarios on the joint production of timber and mushroom. The Decision Support System (DSS) integrates both mushroom and timber production derived from the same forest ecosystem using empirical models for mushroom occurrence and yield as well as for tree growth. The DSS takes further into account the spatial distribution and productivity models of Lactarius deliciosus and Lactarius salmonicolor generated for the Kızılcasu Planning unit in Northwest Turkey. Six different forest management scenarios were considered, each with a different set of objectives, e.g., maximization of both the amount and the income from timber or mushroom production. Some scenarios include further timber even flow constraints (10% fluctuation). The Net Present Value (NPV) and the amount of timber and of mushroom production were used as performance indicators to discuss and elaborate on forest dynamics under different management scenarios. The results indicated that forest management planning strategies to address the maximization of NPV from mushroom production scenarios are characterized by substantial decreases in total income from the forest due mainly to the conservation of forest areas to favor mushroom production. On the other hand, the integration of regulatory constraints into forest management plans lead to a substantial decrease of both the economic profit and the amount of forest ecosystem services, e.g., timber and mushroom. The results showed that the NPV from mushroom production can be two to three times higher than the NPV from timber production based on carefully designed management objectives and constraints.</t>
  </si>
  <si>
    <t>Synergies and trade-offs between nature conservation and climate policy: Insights from the “Natural Capital Germany–TEEB DE” study</t>
  </si>
  <si>
    <t>H Wüstemann, A Bonn, C Albert, C Bertram…</t>
  </si>
  <si>
    <t>Ecosystem-based approaches provide opportunities for climate policy to reduce greenhouse gas (GHG) emissions, to expand the adaptive capacities and resilience of land systems to a changing climate, and to simultaneously protect biodiversity and ecosystems services (ESS). However, knowledge about the economic benefits and cost-efficiency of ecosystem-based approaches is still limited. The objective of this paper is to enhance understanding of synergies and trade-offs between climate policy related measures and nature conservation and how ecosystem-based approaches can contribute to both climate as well as biodiversity and ESS conservation goals, through overall economic analyses to inform balanced decision making. The paper builds upon the current state of knowledge as brought together by contributors to the German national TEEB-study “Natural Capital and Climate Policy – Synergies and Conflicts”. We present options and lessons learned from major land-use sectors of high relevance for ecosystem-based approaches to climate change, namely agriculture, peatlands, forests, wetlands and coastal and marine ecosystems. Based on these assessments, we argue that successful implementation of an ecosystem-based climate policy requires effective coordination and coherence between sectors and their respective policies, for example agriculture, forestry and energy. We identify specific targets for an ecosystem-based climate policy and options for achieving this coherent implementation.</t>
  </si>
  <si>
    <t>Tamm Review: Nutrient cycling in forests: A historical look and newer developments</t>
  </si>
  <si>
    <t xml:space="preserve">DW Johnson, J Turner </t>
  </si>
  <si>
    <t>In this review, we consider a traditional conceptual model of nutrient cycling in forests and evaluate (1) assumptions and issues with existing methods for measuring and calculating nutrient pools and fluxes, including the estimation of errors; (2) how various elements of the conceptual model vary with geographic and climatic region, and gaps in knowledge about certain regions; (3) predictions from nutrient cycling data for the effects of harvesting, burning, fertilization, and elevated CO2, including the effects of nutrient cycling on productivity and the effects of productivity on nutrient cycling. As is true of all models, traditional models of forest nutrient cycling are all incorrect in the sense that they are approximations and do not capture all features the real world. For example, none of these traditional models include the important effects of catastrophic events such as wildfire, insect attack, hurricanes, etc. Nonetheless, traditional nutrient cycling models have allowed us to explore the collective implications of our current understanding of nutrient cycling processes. While the methods apply to plantations the focus of this review has been on natural forest studies.Despite much effort, reliable estimates of some transfers such as soil weathering and nitrogen fixation remain elusive. Soluble exports on a watershed level are not reliable representatives of exports from terrestrial nutrient cycles because correct conditions for such measurements are relatively rare and also because such estimates are subject to deep soil weathering and stream spiraling beyond the rooting zone. Soluble exports by lysimetery are subject to errors in the estimation of water flux and the delineation of the depth of rooting. The current versions of these traditional models will no doubt require modifications in the future to account for new information becomes available, for example, the delays between root uptake and the appearance of nutrients in aboveground biomass, the importance of soil nutrient hotpots for uptake, and the unforeseen ability of nitrogen-limited trees to extract additional nitrogen from soils when root growth in stimulated by elevated CO2.</t>
  </si>
  <si>
    <t>Testing a Habitat Suitability Index Model for Boreal Owls in Western Newfoundland, Canada</t>
  </si>
  <si>
    <t>KJ Munro, IG Warkentin…</t>
  </si>
  <si>
    <t>The “carbon-neutral university”–a study from Germany</t>
  </si>
  <si>
    <t xml:space="preserve">E Udas, M Wölk, M Wilmking </t>
  </si>
  <si>
    <t>Purpose
Nowadays, several higher education institutions around the world are integrating sustainability topics into their daily operations, functionality and education systems. This paper presents a case study from a pilot project implemented by the Ernst-Moritz-Arndt-Universität Greifswald (hereafter, Greifswald University), Germany on its way towards a “carbon-neutral university”. The purpose of this paper is to share an institutional process targeting a gradual transformation towards achieving carbon neutrality. This might be relevant to other higher education institutions striving for a systematic and progressive change from a traditional system to a low emission or carbon-neutral pathway. Design/methodology/approach
To achieve carbon neutrality, three major transformative strategies were adopted: carbon reduction, carbon offsetting and mainstreaming sustainable actions via teaching and research.
Findings
A locally adaptable institutional framework on sustainability was successfully developed to: promote changes in daily operations, implement interdisciplinary research, incorporate sustainability into teaching and education and enhance outreach programs. Strong commitment from all stakeholders resulted in reduction of the university’s carbon footprint from 8,985 to 4,167 tCO2e year−1. Further, the unavoidable emissions could be locally offset through enhanced carbon sequestration on the university-owned forests.</t>
  </si>
  <si>
    <t>International Journal of Sustainability in Higher Education</t>
  </si>
  <si>
    <t>The Carbon Impacts of UK Electricity Produced by Burning Wood Pellets from Drax’s Three U.S. Mills</t>
  </si>
  <si>
    <t>T Buchholz, J Gunn, B Kittler</t>
  </si>
  <si>
    <t>?Report for Southern Environmental Law Center (SELC) and National Wildlife Federation (NWF)</t>
  </si>
  <si>
    <t>The Carbon Sequestration Potential of Degraded Agricultural Land in the Amhara Region of Ethiopia</t>
  </si>
  <si>
    <t>B Belay, E Pötzelsberger, H Hasenauer</t>
  </si>
  <si>
    <t>Forests are a key player within the global carbon cycle and reforestation is an important climate change mitigation mechanism. In this study, we identify potentially suitable areas for reforestation to assess the carbon sequestration potential in the highly deforested and degraded Amhara region of Ethiopia. We apply biogeochemical mechanistic ecosystem modelling to predict the amount of carbon that can be potentially sequestered within different time horizons. Since human intervention plays a key role within the Amhara region, three different forest management scenarios and five different rotation periods following reforestation are tested: (i) unthinned; (ii) removal of 5% of the stem carbon every 20 years (thinning 1); and (iii) removal of 10% stem carbon every 20 years (thinning 2), as well as a rotation period of 10, 30, 50, 100, and 150 years. Sustainable management of reforested land is addressed by implementing the so called ‘Normal-forest’ system (equal representation of every age class). This ensures the long term sequestration effect of reforested areas. The study shows that 3.4 Mha (Mha = Million hectare) of land, including bare land (0.7 Mha), grass land (1.2 Mha), and shrub land (1.5 Mha) can be considered as ecologically potentially suitable for reforestation. Assuming a 100 year rotation period in a ‘Normal-forest’ system, this shows that a total net carbon sequestration potential of 177 Tg C (10.8 Tg C in the soil and 165.9 Tg C aboveground; Teragram = 1012 g) is possible, if all 3.4 Mha are replanted. The highest total net carbon sequestration (soil and aboveground) was evident for the Highland-wet agro-ecological zone, whereas the lowest values are typically in the Midland-dry zone. The highest net aboveground carbon sequestration was predicted for reforestations on current grass land and shrub land versus bare land, whereas the highest net soil carbon sequestration was predicted on current bare land, followed by grass land and shrub land.</t>
  </si>
  <si>
    <t>Ethiopia</t>
  </si>
  <si>
    <t>The climate benefit of carbon sequestration</t>
  </si>
  <si>
    <t>C Sierra, SE Crow, M Heimann, H Metzler, ED Schulze</t>
  </si>
  <si>
    <t>Ecosystems play a fundamental role in climate change mitigation by taking up carbon from the atmosphere and storing it for a period of time in organic matter. Although climate impacts of carbon emissions can be quantified by global warming potentials, it is not necessarily clear what are appropriate formal metrics to assess climate benefits of carbon removals by sinks. We introduce here the Climate Benefit of Sequestration (CBS), a metric that quantifies the radiative effect of taking up carbon dioxide from the atmosphere and retaining it for a period of time in an ecosystem before releasing it back to the atmosphere. To quantify CBS, we also propose a formal definition of carbon sequestration (CS) as the integral of an amount of carbon taken up from the atmosphere stored over the time horizon it remains in an ecosystem. Both metrics incorporate the separate effects of i) inputs (amount of atmospheric carbon removal), and ii) transit time (time of carbon retention) in carbon sinks, which can vary largely for different ecosystems or management types. In three separate examples, we show how to compute and apply these metrics to compare different carbon management practices in forestry and soils. We believe these metrics can be useful in resolving current controversies about the management of ecosystems for climate change mitigation.</t>
  </si>
  <si>
    <t>Biogeosciences Discussion</t>
  </si>
  <si>
    <t>The climate sensitivity of carbon, timber, and species richness covaries with forest age in boreal–temperate North America</t>
  </si>
  <si>
    <t>D Thom, M Golivets, L Edling, GW Meigs, JD Gourevitch, LJ Sonter, GL Galford, WS Keeton</t>
  </si>
  <si>
    <t>Climate change threatens the provisioning of forest ecosystem services and biodiversity (ESB). The climate sensitivity of ESB may vary with forest development from young to old‐growth conditions as structure and composition shift over time and space. This study addresses knowledge gaps hindering implementation of adaptive forest management strategies to sustain ESB. We focused on a number of ESB indicators to (a) analyze associations among carbon storage, timber growth rate, and species richness along a forest development gradient; (b) test the sensitivity of these associations to climatic changes; and (c) identify hotspots of climate sensitivity across the boreal–temperate forests of eastern North America. From pre‐existing databases and literature, we compiled a unique dataset of 18,507 forest plots. We used a full Bayesian framework to quantify responses of nine ESB indicators. The Bayesian models were used to assess the sensitivity of these indicators and their associations to projected increases in temperature and precipitation. We found the strongest association among the investigated ESB indicators in old forests (&gt;170 years). These forests simultaneously support high levels of carbon storage, timber growth, and species richness. Older forests also exhibit low climate sensitivity of associations among ESB indicators as compared to younger forests. While regions with a currently low combined ESB performance benefitted from climate change, regions with a high ESB performance were particularly vulnerable to climate change. In particular, climate sensitivity was highest east and southeast of the Great Lakes, signaling potential priority areas for adaptive management. Our findings suggest that strategies aimed at enhancing the representation of older forest conditions at landscape scales will help sustain ESB in a changing world.</t>
  </si>
  <si>
    <t>Boreal-temperate forests on eastern North America</t>
  </si>
  <si>
    <t>Bayesian models</t>
  </si>
  <si>
    <t>Global Change Biology</t>
  </si>
  <si>
    <t>The Climatic Response of Tree Ring Width Components of Ash (Fraxinus excelsior L.) and Common Oak (Quercus robur L.) from Eastern Europe</t>
  </si>
  <si>
    <t>CC Roibu, V Sfeclă, A Mursa, M Ionita, V Nagavciuc, F Chiriloaei, I Lesan, I Popa</t>
  </si>
  <si>
    <t>This paper aims to develop the first differentiated (earlywood—EW, latewood—LW, and total ring width—RW) dendrochronological series for ash (Fraxinus excelsior L.) and oak (Quercus robur L.) trees from the Republic of Moldova, and to analyze their climatic response and their spatio-temporal stability. For this, 18 ash and 26 oak trees were cored from the Dobrușa protected area, Republic of Moldova, Eastern Europe, and new EW, LW, and RW chronologies were developed for ash and oak covering the last century. The obtained results showed that the RW and LW have a similar climatic response for both species, while EW is capturing interannual climate variations and has a different reaction. The analyses performed with monthly climatic data revealed a significant and negative correlation with the mean air temperature and a significant and positive correlation with precipitation and the Standardized Precipitation-Evapotranspiration Index (SPEI) for both ash and oak. The temperature during the vegetation period has a strong influence on all tree-ring components of ash, while for oak the strong correlation was found only for LW. The positive and significant correlation between LW and RW with precipitation for both species, suggests that ash and oak are sensitive to the hydrological component and the precipitation is the main tree growth-limiting factor. Despite the significant correlation with precipitation and temperature for the whole analyzed period, the 25-year moving correlation analyses show that they are not stable in time and can switch from positive to negative or vice versa, while the correlation with SPEI3 drought index, which is a integration of both climatic parameters, is stable in time. By employing the stability map analysis, we show that oak and ash tree ring components, from the eastern part of the Republic of Moldova, have a stable and significant correlation with SPEI3 and scPDSI drought indices from February (January) until September, over the eastern part of Europe.</t>
  </si>
  <si>
    <t>The economic value of fire damages in Tuscan agroforestry areas</t>
  </si>
  <si>
    <t>C Fagarazzi, R Fratini, M Montanino, F Riccioli</t>
  </si>
  <si>
    <t>The Tuscan Region spends about 12 million euro every year in the prevention and suppression of forest fires. In this context, this study aims to verify the economic and environmental benefits derived from the activities of the prevention and suppression of fires. Starting from a case study of a real fire event in Tuscany, we have simulated three hypothetical scenarios (with different fire durations) without fire extinction activities planned. These hypothetical scenarios have been obtained using the open source software FARSITE, and georeferred data concerning meteorological data, territory and forest characteristics were used to run the three simulations. A monetary approach to the quantification of avoided damage thanks to fire extinction activities has been applied. Quantification of the economic avoided damage has been calculated through the estimation of the total economic value of forest destroyed by fire. Total economic value is represented by the value of economic and environmental benefits provided by the forest (ecosystem services). Total economic values of forest surfaces burned by real event and simulated fire have been calculated: the difference between these values represent the avoided damages (from an environmental point of view) thanks to fire extinction activities. The completely avoided damage was calculated in a second phase by considering the real estate values of buildings that the extinction activities had protected and safeguarded. The results achieved confirm how forest fire services and forest management are important from both economic and environmental points of view.</t>
  </si>
  <si>
    <t>?Conference Paper?</t>
  </si>
  <si>
    <t>The Effect of Forest Management Strategy on Carbon Storage and Revenue in Western Washington: A Probabilistic Simulation of Tradeoffs</t>
  </si>
  <si>
    <t>PW Fischer, AC Cullen, GJ Ettl</t>
  </si>
  <si>
    <t>The objectives of this study are to understand tradeoffs between forest carbon and timber values, and evaluate the impact of uncertainty in improved forest management (IFM) carbon offset projects to improve forest management decisions. The study uses probabilistic simulation of uncertainty in financial risk for three management scenarios (clearcutting in 45‐ and 65‐year rotations and no harvest) under three carbon price schemes (historic voluntary market prices, cap and trade, and carbon prices set to equal net present value (NPV) from timber‐oriented management). Uncertainty is modeled for value and amount of carbon credits and wood products, the accuracy of forest growth model forecasts, and four other variables relevant to American Carbon Registry methodology. Calculations use forest inventory data from a 1,740 ha forest in western Washington State, using the Forest Vegetation Simulator (FVS) growth model. Sensitivity analysis shows that FVS model uncertainty contributes more than 70% to overall NPV variance, followed in importance by variability in inventory sample (3–14%), and short‐term prices for timber products (8%), while variability in carbon credit price has little influence (1.1%). At regional average land‐holding costs, a no‐harvest management scenario would become revenue‐positive at a carbon credit break‐point price of $14.17/Mg carbon dioxide equivalent (CO2e). IFM carbon projects are associated with a greater chance of both large payouts and large losses to landowners. These results inform policymakers and forest owners of the carbon credit price necessary for IFM approaches to equal or better the business‐as‐usual strategy, while highlighting the magnitude of financial risk and reward through probabilistic simulation.</t>
  </si>
  <si>
    <t xml:space="preserve">45 / 65 year rotation </t>
  </si>
  <si>
    <t>1740 ha forest in western Washington State</t>
  </si>
  <si>
    <t xml:space="preserve">Forest Vegetation Simulator FVS </t>
  </si>
  <si>
    <t>Risk Analysis</t>
  </si>
  <si>
    <t>The Effects of Group-selection Openings on Regeneration Composition in Conventionally Managed Northern Hardwoods</t>
  </si>
  <si>
    <t>SP Knapp</t>
  </si>
  <si>
    <t>Northern hardwood forests in the Upper Great Lakes region—often existing on mesic, nutrient-rich sites and characterized by mixtures deciduous species such as sugar maple (Acer saccharum Marsh.), yellow birch (Betula alleghaniensis Britt.), and/or American beech (Fagus grandifolia L.)—have become more homogenous in composition over time due to the primary uneven-aged management system, single-tree selection (STS), which tends to favor shade-tolerant regeneration. Consequently, the proportion of trees with low shade-tolerance entering the canopy in managed northern hardwoods has decreased, while shade-tolerant species such as sugar maple have become dominant. Group-selection is an alternative form of uneven-aged management designed to naturally regenerate species within a wider range of shade-tolerances and holds promise for increasing long-term forest resilience by increasing canopy diversity. This thesis examines regeneration dynamics within two long-term group-selection experiments in Upper Great Lakes region: the Yellow Birch Legacy-Tree Project (YBLP) in the Upper Peninsula of Michigan and the Divide Canopy Gap Study (DCGS) in northeastern Wisconsin.</t>
  </si>
  <si>
    <t>The extinction risk for threatened species in protected areas: the case of the freshwater crayfish (Austropotamobius pallipes) in Italy</t>
  </si>
  <si>
    <t>F Linda, M Bonelli, S Davide, R Manenti…</t>
  </si>
  <si>
    <t>The Impact of Different Management Scenarios on the Availability of Potential Forest Habitats for Wildlife on a Landscape Level: The Case of the Black Stork Ciconia nigra</t>
  </si>
  <si>
    <t>J Banaś, S Zięba, M Bujoczek, L Bujoczek</t>
  </si>
  <si>
    <t>This study analyzed the effects of various forest management scenarios on habitats of the black stork, which has very specific requirements: it needs extensive forest complexes with a significant proportion of old trees for nesting, and bodies of water for foraging. The relationship between different forest management scenarios and the presence of black storks was examined in a large forest complex (9641 ha of managed stands) surrounded by wetland areas. A simulation of forest development under three management regimes was performed for eighteen 10-year periods. Management scenarios differed in terms of the species composition of stands, rotation age, retention tree areas, and silvicultural treatments. The basic scenario was characterized by a species composition consistent with natural-type stands, but with higher proportions of Scots pine and oak, with rotation ages of 100 and 140 years, respectively, managed by the shelterwood system. The productive scenario featured monospecific stands with a dominance of Scots pine with a rotation age of 90 years, harvested by clearcutting. Finally, the long rotation scenario introduced mixed tree stands with a long rotation age (110 and 180 years for Scots pine and oak, respectively). As compared to the basic scenario, the total harvest volume was greater by 14.6% in the productive scenario and smaller by 16.2% in the long rotation scenario. The availability of habitats for black stork changed as a result of different species compositions and age structures of tree stands. A considerable decrease in rotation age (below 100 years) and the elimination of oak trees from stands in the productive scenario adversely affected potential habitats for black stork. On the other hand, the factors favorable to black stork habitats were a long rotation age, the presence of oak in stands, the application of shelterwood cutting, and the use of retention trees in the long rotation scenario. This scenario would probably also benefit other bird species legally protected under the European Union’s Birds Directive.</t>
  </si>
  <si>
    <t>The impact of forest disturbances on residual biomass supply: A long-term forest level analysis</t>
  </si>
  <si>
    <t>B Rijal, SH Gautam, L LeBel</t>
  </si>
  <si>
    <t>Residual forest biomass is an attractive feedstock for bioenergy production due to its abundance and renewability. However, natural forest disturbances such as wildfire and insect infestation cause unpredictable fluctuations in supply, disrupting long-term procurement plans for delivering feedstock to biorefineries. This study proposes a method to assess the impact of disturbances on long-term supply of residual forest biomass. The method was integrated within a framework of forest management planning for timber production, reflecting current reality of commercially-managed forests. The method was implemented to a case study in eastern Canada focusing on the two most prevalent forest disturbances, wildfire and spruce budworm (Choristoneura fumiferana [Clemen]) infestation. Nine scenarios were considered, with disturbance rates ranging from 0 to 1.6% yr−1 (predicted maximum). Residual biomass considered in this study were (i) logging residue, (ii) salvage biomass, and (iii) sawmill residue. The results show that, as the disturbance rate increases, the area available for timber harvest decreases, leading to a reduction in logging and sawmill residues. In the highest disturbance rate scenario, logging and sawmill residue decreases by almost 40%. Collection of salvage biomass can make up for the reduction, redeeming approximately 20% of the loss. Our method complements the conventional timber production planning process, allowing quantification of residual biomass supply in the face of uncertain natural disturbances due to climate change. The proposed method should support managers in their effort to maintain robust supply chains, while facilitating the adoption of the principles of circular economy.</t>
  </si>
  <si>
    <t>The Importance of Fiscal measures in Financial Incentives for Land Use Decisions</t>
  </si>
  <si>
    <t>The question of what motivates decisions to change land use or farm management practices has recently received much attention in the context of designing policies to incentivise change. This paper critically analyses aspects of the prevailing incentive policies for a long-term land use change such as farm afforestation, with a view to identifying how financial and fiscal components of income influence the land use change desision. The analysis finds that from a household welfare perspective, the inclusion of benefits and taxation in calculating relative life-cycle incomes from forestry and agriculture, provides additional information relevant to the incentivisation of farm afforestation. From the policy makers perspective, this analysis illustrates how benefits can be very significant at the bottom of the income distribution whereas taxation narrows the gap at the top of the distribution. At the lower end of the distribution, the analysis shows that low-income farms could acually be worse-off as a result of planting. The importance of such fiscal instruments has long been recognised in labour market decisions, but may well have to be considered as part of future financial incentives if the conversion of land from agriculture to forestry remains a policy priority in the overall climate change context.</t>
  </si>
  <si>
    <t xml:space="preserve">The Integration of Simulation Models for Complex Evaluation of Different Forest Ecosystem Services: Methodological Approaches </t>
  </si>
  <si>
    <t>PY Grabarnik, OG Chertov, SI Chumachenko, VN Shanin, LG Khanina, MV Bobrovakiy, SS Bykhovets, PV Frolov</t>
  </si>
  <si>
    <t>To solve the problems of modeling complex ecological, socio-ecological and economic systems, a large number of computer models have been developed, from the simplest ones, which only roughly described the system under investigation, to fairly detailed ones, which allow for studying the behavior of a great number of interacting elements simultaneously. The development of views on the structure and patterns of ecosystem functioning, the improvement of computer technology, programming technologies, and the advanced mathematical theories create the background for a new stage in the development of the modeling in ecology. If earlier mathematical models, being very generalized, were created by individual scientists or small research groups, at present the development of complex models is impossible without utilizing the experience of many research teams using a diverse arsenal of methods and knowledge accumulated in forest science, ecology, plant physiology, soil science, climatology, and other sciences. As a part of the task of integrating several environmental models, a software and hardware solution was developed based on a special data exchange protocol, and methodological foundations were developed for the model integration. A system based on the dynamic FORRUS-S forest stand model, the Romul_Hum soil organic matter dynamics model, the SCLISS soil climate statistical generator, and the BioCalc biodiversity estimation for integrated assessment of the trade-offs and synergies dynamics at different forest management scenarios has been created. Using this system of models, a prediction of timber production, carbon accumulation in soil organic matter, and biodiversity dynamics was made for large forest area.</t>
  </si>
  <si>
    <t>Mathematical Biology and Bioinformatics</t>
  </si>
  <si>
    <t>The introduction of Pinus contorta in Sweden</t>
  </si>
  <si>
    <t>S Bäcklund</t>
  </si>
  <si>
    <t>An increasing demand for forest-based products calls for further development and intensification of forest management. The use of non-native tree species in forestry is a common and expanding silvicultural practice worldwide but the effect of non-native trees on native biodiversity and ecosystem functioning is still poorly understood. The general aim of this thesis is to increase our knowledge about what effects large-scale introduction of a non-native tree species have on forest biodiversity over a chronosequence of forest stand ages. The non-native Pinus contorta and the two native tree species Pinus sylvestris and Picea abies were studied over three age classes (15, 30, 85 years old) of managed forests in northern Sweden to compare the stand- and tree structures, the cover and composition of functional groups of ground vegetation, and the species- and functional diversity of epiphytic lichens. Differences in ground vegetation cover were linked to both tree species and different stand and tree characteristics, but the differences were not consistent over the age classes. Stands of P. contorta had higher cover of vascular plants than the native tree species, and the cover increased with increasing stand age. Trees of P. contorta generally were of larger size than native tree species of comparable age, and also had greater branch surface area in young and middle aged stands, indicating more available substrate for epiphytes. However, the species richness of epiphytic lichens in P. contorta stands was comparable to P. sylvestris and the highest species richness was found in Picea abies stands. Although the forests shared many species, the composition progressively diverged with increasing forest age. Presence of dead branches, greater bark crevice depth and canopy cover generally had positive effect on functional trait diversity, and the reproductive strategy and growth form were the most influential traits on differences in functional diversity between tree species at early successional stages. Generally, the results suggest that abiotic and biotic factors common to all young managed forests act as environmental filters that cause similarly low levels of functional diversity and functional insurance among their epiphytic lichen communities. In conclusion, the planting of P. contorta does not create “green deserts” from the perspective of epiphytic lichens or understory vegetation. However, most stands of P. contorta are still younger than 50 years, and to assess the implications on forest diversity over a full rotation cycle, future studies should focus on describing diversity in old P. contorta stands.</t>
  </si>
  <si>
    <t>The MIMOSE approach to support large-scale statistics on forest ecosystem services</t>
  </si>
  <si>
    <t>M Vizzarri, F Bottalico, L Antonello</t>
  </si>
  <si>
    <t>In the last decades, Mediterranean landscapes have been transformed by anthropogenic processes, such as changes in land use and climate. In particular, forest transition in mountain areas, and urban sprawl in lowlands could strongly undermine the ability of ecosystems to provide benefits over time. Under these changing conditions, forest ecosystems have reduced their functionality, resilience and stability. In this way, important forest ecosystem services, such as timber, non-wood products, climate regulation, biodiversity conservation, and cultural and spiritual values, will be eroded if forest resilience is not effectively maintained. Accordingly, forest planning is called to spatially allocate management alternatives and strategies in order to balance the final provision of forest goods and services demanded by local communities with the ecosystem functionality. In this study, we implement the “Multi-scale mapping of Ecosystem Services” (MIMOSE) approach in Sicily region to (i) assess the forest ecosystem services bundle over a 20- year time period; and (ii) evaluate how ecosystem services can be balanced to support sustainable forest management at the regional scale. Through the MIMOSE approach, at first we spatially assessed, in biophysical and monetary terms, timber provision and carbon sequestration, according to three forest management alternatives: business as usual conditions, maximizing economic incomes, and prioritizing conservation purposes.We then calculatedthe trade-offs among these ecosystem services and carried out a cross-case analysis. Finally, sustainable future-oriented strategies for forest landscape planningwere identified, in agreement with the best balanced set of ecosystem services. The most important outcomes are the following: (i) timber provision is in general a conflicting service, especially when adaptation strategies are promoted; (ii) the best balanced set of forest ecosystem services is achieved by adopting a more conservative approach; and (iii) the bundle of ecosystem services is generally influenced by ecological and management conditions (e.g., differences among forest landscapes in the two regions), and is sensitive to harvest intensity and frequency, as well as to the length of the period used for the simulation. The MIMOSE approach demonstrated to be a spatially-explicit tool particularly suitable to support landscape planning towards balancing forest ecosystem potentialities with local communities’ needs. Moreover, the approach can be considered an easy-to-use and replicable tool to cope with sustainable development goals in the Mediterranean area. In this light, the MIMOSE approach can improve the monitoring and assessment of ecosystem services demand and budget from local to national scale, thus contributing to the statistics and environmental accounting for the forestry sector.</t>
  </si>
  <si>
    <t>The MIMOSE approach to support sustainable forest management planning at regional scale in Mediterranean contexts</t>
  </si>
  <si>
    <t>M Vizzarri, L Sallustio, D Travaglini, F Bottalico, G Chirici, V Garfi, R Lafortezza, DS La Mela Veca, F Lombardi, F Maetzke, M Marchetti</t>
  </si>
  <si>
    <t>In recent decades, Mediterranean landscapes have been affected by human-induced drivers, such as land use and climate change. Forest ecosystems and landscapes have been particularly affected in mountainous regions due to limited management and stewardship, especially in remote areas. Therefore, there is a need to set up new strategies to enhance ecosystem services in forested areas which, in turn, will benefit local communities and economies. In this study, we implemented a new approach—Multiscale Mapping of Ecosystem Services (MIMOSE)—to assess ecosystem services in Mediterranean forests located in a mountainous region of Italy. We spatially assessed timber provision and carbon sequestration according to three forest management strategies: business-as-usual, maximizing economic values, and prioritizing conservation. Sustainable strategies for forest planning were identified at the landscape scale. We found that (i) timber provision is a conflicting service, especially when adaptation strategies are promoted; (ii) the most balanced set of forest ecosystem services is achieved through prioritizing conservation; and (iii) the ecosystem services availability is enhanced by optimizing the spatial allocation of different management strategies. Our approach is suitable to support landscape planning for balancing forest ecosystem potentialities while respecting local community needs and promoting sustainable development goals in the Mediterranean area.</t>
  </si>
  <si>
    <t>The past and future of modeling forest dynamics: from growth and yield curves to forest landscape models</t>
  </si>
  <si>
    <t>SR Shifley, HS He, H Lischke, WJ Wang, W Jin</t>
  </si>
  <si>
    <t>Context
Quantitative models of forest dynamics have followed a progression toward methods with increased detail, complexity, and spatial extent.
Objectives
We highlight milestones in the development of forest dynamics models and identify future research and application opportunities.
Methods
We reviewed milestones in the evolution of forest dynamics models from the 1930s to the present with emphasis on forest growth and yield models and forest landscape models We combined past trends with emerging issues to identify future needs.
Results
Historically, capacity to model forest dynamics at tree, stand, and landscape scales was constrained by available data for model calibration and validation; computing capacity; model applicability to real-world problems; and ability to integrate biological, social, and economic drivers of change. As computing and data resources improved, a new class of spatially explicit forest landscape models emerged.
Conclusions
We are at a point of great opportunity in development and application of forest dynamics models. Past limitations in computing capacity and in data suitable for model calibration or evaluation are becoming less restrictive. Forest landscape models, in particular, are ready to transition to a central role supporting forest management, planning, and policy decisions.</t>
  </si>
  <si>
    <t>The potential role of forest management in Swedish scenarios towards climate neutrality by mid century</t>
  </si>
  <si>
    <t>O Cintas, G Berndes, J Hansson, BC Poudel…</t>
  </si>
  <si>
    <t>Swedish climate policy targets net zero greenhouse gases (GHG) by mid-century, with road transport independent of fossil fuels by 2030, requiring far-reaching changes in the way energy is used. Forest management is expected to support carbon sequestration and provide biomass for various uses, including energy. In this paper, we combine two energy scenarios with four forest scenarios and quantify GHG balances associated with energy-use for heat, electricity, and road transport, and with forest management and production, use, and end-of-life management of various forest products, including products for export. The aggregated GHG balances are evaluated in relation to the 2-degree target and an allocated Swedish CO2 budget. The production of biofuels in the agriculture sector is considered but not analyzed in detail.
The results suggest that Swedish forestry can make an important contribution by supplying forest fuels and other products while maintaining or enhancing carbon storage in vegetation, soils, and forest products. The GHG neutrality goal is not met in any of the scenarios without factoring in carbon sequestration. Measures to enhance forest productivity can increase output of forest products (including biofuels for export) and also enhance carbon sequestration. The Swedish forest sector can let Sweden reach net negative emissions, and avoid “using up” its allocated CO2 budget, thereby increasing the associated emissions space for the rest of the world.</t>
  </si>
  <si>
    <t>2+4</t>
  </si>
  <si>
    <t>Until 2030?</t>
  </si>
  <si>
    <t>The provision of ecosystem services in response to global change: evidences and applications</t>
  </si>
  <si>
    <t xml:space="preserve">R Lafortezza, J Chen </t>
  </si>
  <si>
    <t>As a consequence of the global increase in economic and societal prosperity, ecosystems and natural resources have been substantially exploited, degraded, or even destroyed in the last century. To prevent further deprivation of the quality of ecosystems, the ecosystem services concept has become a central issue in environmental studies. A growing number of environmental agencies and organizations worldwide are now embracing integrated approaches to plan and manage ecosystems, sharing a goal to maintain the long-term provision of ecosystem services for sustainability. A daunting challenge in this process is to move from general pronouncements about the tremendous benefits that ecosystems provide to society to defensible assessments of their services. In other words, we must move beyond the scientific evidences of the ecosystem services concept to its practical applications. In this work, we discuss the theoretical foundations and applications of ecosystem services with a focus on the assessment of ecosystem service trade-offs and synergies at various spatial and temporal scales. Here, we offer examples of the main factors related to land use management that may affect the provision of ecosystem services and provide direction for future research on ecosystem services and related nature-based solutions. We also provide a briefing on the major topics covered in this Special Issue, which focuses on the provision of ecosystem services in the context of global change.</t>
  </si>
  <si>
    <t>The recent northward expansion of Lymantria monacha in relation to realised changes in temperatures of different seasons</t>
  </si>
  <si>
    <t>JJJ Fält-Nardmann, OP Tikkanen, K Ruohomäki, L-F Otto, R Leinonen, J Pöyry, K Saikkonen, S Neuvonen</t>
  </si>
  <si>
    <t>The northern regions are warming more rapidly than the global mean. This may cause problems in boreal forests if pest insects expand their ranges north. In Finland, the Nun moth (Lymantria monacha (Linnaeus)) is a potential forest defoliator that has earlier occurred sparsely along the southern coast of the country, but that might become a significant pest as it is in Central Europe. In this study we describe the changes in distribution and abundance of L. monacha in Finland, analyze these in relation to changing climate, and discuss management implications for the situation of a potentially serious pest expanding its range rapidly to new areas.
We used data from two long-term databases, the open access Insect Database (1960–2013), and Nocturna (1993–2013), the national monitoring scheme for night-flying moths. A trend of rising L. monacha abundances in Southern Finland since the 1990s was discernible in both datasets. Furthermore we found that the species has expanded its range from the southern coast northwards to approx. 63 °N, i.e. about 200 km, during two decades.
To compare the development of the L. monacha population with climatic variables we calculated three temperature parameters, EminT – the minimum temperature during the egg stage of L. monacha in winter, LT – the average temperature for the larval stage, and PAT – the average temperature for the pupal and adult stage. Model selection methods using information criteria ranked highest models where L. monacha abundance was related to EminT and PAT. This indicates that the recent success of L. monacha in Finland may be related to higher winter survival of eggs or improved dispersal and reproduction success of adult moths. The experimentally confirmed median freezing temperature of L. monacha eggs is −29.5 °C. Minimum winter temperatures on the southwestern coast of Finland have not dropped below this lethal limit since 1987. This corresponds temporally well the L. monacha upswing starting in the 1990s. Furthermore, it was notable that the temperature during the larval period (May – June) did not increase during the last decades, which suggests that high early summer temperatures have not been necessary for the northward expansion of L. monacha.
L. monacha is a major pest in coniferous forests in Central Europe, and may become a threat throughout its expanded range. We outline a multilevel monitoring programme that has proven efficient in L. monacha outbreak areas, and advocate risk reduction through forest conversion to mixed and ecologically stable stands.</t>
  </si>
  <si>
    <t>The recreational value of forests under different management systems</t>
  </si>
  <si>
    <t>F Riccioli, E Marone, F Boncinelli, C Tattoni, D Rocchini, R Fratini</t>
  </si>
  <si>
    <t>Forest degradation is a severe threat to the provision of ecosystem services, such as timber production, biodiversity and hydrogeological protection. Forest abandonment is one of the main causes of forest degradation in Mediterranean areas where the low value-added of forest activities affects economic sustainability. This issue requires urgent restoration actions which must be supported by cost–benefit analysis that comprises all forestry activities that generate income, including the recreational ones. In effect, while the impact of forest management systems on timber production is well studied, the impact of recreational values is not. The present article intends to demonstrate that different forms of forest management result in a differing willingness to pay (WTP) for maintaining the recreational use of forests. We collected 248 questionnaires from respondents who confirmed their WTP for the maintenance of the recreational function of forests under three management systems: coppice, active conversion to high forest, and the natural evolution of forests. Moreover, we tested the influence of certain socio-demographic variables on individual WTP. Users elicited a high preference for conversion to high forest, while natural evolution was the least preferred management system. Moreover, males and users with higher levels of education had a greater WTP for conversion to the high forest approach.</t>
  </si>
  <si>
    <t>The relative weight of ontogeny, topology and climate in the architectural development of three North American conifers</t>
  </si>
  <si>
    <t>F Buissart, M Vennetier, S Delagrange, F Girard, Y Caraglio, S-A Sabatier, AD Munson, E-A Nicolini</t>
  </si>
  <si>
    <t>Knowledge of plant architecture allows retrospective study of plant development, hence provides powerful tools, through modelling and simulation, to link this development with environmental constraints, and then predict its response to global change. The present study aims to determine some of the main endogenous and exogenous variables driving the architectural development of three North American conifers. We measured architectural traits retrospectively on the trunk, branches and twigs of whole tree crowns for each species: annual shoot length (ASL), needle length, branching patterns and reproduction organs (male and female). We fitted a partial least square (PLS) regression to explain each architectural trait with respect to topological, ontogenic and climatic variables. Results showed a significant weight of these three groups of variables for previous and current year, corresponding, respectively, to organogenesis and elongation. Topological and ontogenic variables had the greatest weight in models. Particularly, all architectural traits were strongly correlated with ASL. We highlighted a negative architectural response of two species to higher than average temperatures, whereas the third one took advantage of these higher temperatures to some degree. Tree architectural development weekly but significantly improved with higher precipitation. Our study underlines the strong weight of topology and ontogeny in tree growth patterns at twig and branch scales. The correlation between ASL and other tree architectural traits should be integrated into architectural development models. Climate variables are secondary in importance at the twig scale. However, interannual climate variations influence all axis categories and branching orders and therefore significantly impact crown development as a whole. This latter impact may increase with climate change, especially as climate affects architectural traits over at least 2 years, through organogenesis and elongation.</t>
  </si>
  <si>
    <t>AoB PLANTS</t>
  </si>
  <si>
    <t>The studies on promoting forest carbon sequestration to meet Paris climate agreement targets</t>
  </si>
  <si>
    <t>S Hyun-deok, A Hyunjin, C Junyeong, I Muhammad, T Diego</t>
  </si>
  <si>
    <t>The new emission standards from the Paris agreement presented us with many challenges. Since the role of developing countries in responding to climate change is becoming more significant, Korea, which has not been obliged to reduce climate change so far, should prepare groundbreaking carbon reduction strategies. In addition, we need to strengthen international cooperation to arrive at global solutions to climate change, since carbon emission will induce climate change regardless of which countries emit it. With this background, KREI in Korea and CATIE in Costa Rica performed joint research to seek effective forest action to mitigate and adapt to climate change. Forests make up the largest terrestrial carbon reservoir, sequestrating 30% of annual global anthropogenic CO2. Because two countries have abundant forest resources, it would be expected that responding to climate change using forest resources could be an optimal strategy for both countries.
This paper includes details from two different researches. The first research was done by CATIE in Costa Rica with its major objective being to determine the effect of payment for environmental services (PES) as it related to the performance of a silvopastoral (SP) system in Esparaz, Costa Rica. The payment for ecosystem services (PES) has been piloted and implemented in various parts of the world, with an objective of encouraging farmers to engage in environmentally friendly practices to enhance biodiversity. In this strategy, an environmental services index (ESI) is set and farmers are paid for their activities that provide a net increase of the ESI points. A previous study shows that the use of PES initiatives has resulted in increased environmental biodiversity characterized by a reduction in the degraded pastureland and an increase in the portions of pasture with high tree density (Pagiola et al., 2007). The use of PES programs on a silvopastoral (SP) system in Costa Rica also increased the rate of trees’ reintroduction and live fences, thereby improving biodiversity habitat and the levels of carbon sequestration. However, the main concern associated with the use of PES initiatives is the long-term sustainability of the programs as a result of the financial resources required to pay the farmers and the continuity of the programs once the payments have stopped. The second research, performed by KREI in Korea, examines efficient forest regulation planning to enhance carbon sinks in forests using linear programming (LP). Forest management has been taken into consideration to increase forest carbon sequestration and sustainability. However, as Duang- sathapon and Prasomsin (2005) argued, forest management can be a challenging and daunting task, calling for the application of scientific methods to ensure proper planning and utilization of environmental resources such as trees in forests. The LP model has been applied to foster proper management of the forest trees. Using the LP model, managers are able to segment forests into cutting units, in which trees that share the same age are segregated, and logging activities are allowed in different segments on a rotation basis to mitigate total deforestation. This model has fostered the maintenance of the tree covers in forests through regulated logging and improved the maintenance of sustainable carbon sequestration in trees. Current unbalanced age structure of Korean forests cannot provide both economic and environmental sustainability. Through harvest prescription from LP, we derived the balanced age-class distribution that constitutes improved conditions for sustainable use of forest resources. Even though there are several limitations, our LP model would provide the forest managers and policy makers with a tool for implementing cost-efficient forest planning.</t>
  </si>
  <si>
    <t>Costa Rica</t>
  </si>
  <si>
    <t>The use of decision support systems in forest management: analysis of forsys country reports</t>
  </si>
  <si>
    <t xml:space="preserve">S Nobre, LO Eriksson, R Trubins </t>
  </si>
  <si>
    <t>From 2009 to 2013, a group of more than 100 researchers from 26 countries, under a COST-Action project named FORSYS, worked on a review of the use of forest management decision support systems (FMDSS). Guided by a template, local researchers conducted assessments of FMDSS use in their countries; their results were documented in Country Reports. In this study, we have used the Country Reports to construct a summary of FMDSS use. For the purposes of our analysis, we conducted a two-round categorisation of the main themes to describe the most relevant aspects of FMDSS use. The material produced was used to generate quantitative summaries of (i) the types of problem where FMDSS are used, (ii) models and methods used to solve these problems, (iii) knowledge management techniques, and (iv) participatory planning techniques. Beyond this, a qualitative analysis identified and summarised the local researchers’ primary concerns, recorded in the conclusions to the Country Reports; we designated these “lessons learned”. Results from the quantitative analysis suggested that most of the participant countries were making use of latest generation FMDSS. A few did not have practical problems that justified the use of such technology or they were still at the beginning of the process of building models to solve their own forest problems.</t>
  </si>
  <si>
    <t>The use of scenarios and models to evaluate the future of nature values and ecosystem services in Mediterranean forests</t>
  </si>
  <si>
    <t>A Morán-Ordóñez, JV Roces-Díaz, K Otsu, A Ameztegui, L Coll, F Lefevre, J Retana, L Brotons</t>
  </si>
  <si>
    <t>Science and society are increasingly interested in predicting the effects of global change and socio-economic development on natural systems, to ensure maintenance of both ecosystems and human well-being. The Intergovernmental Platform on Biodiversity and Ecosystem Services has identified the combination of ecological modelling and scenario forecasting as key to improving our understanding of those effects, by evaluating the relationships and feedbacks between direct and indirect drivers of change, biodiversity, and ecosystem services. Using as case study the forests of the Mediterranean basin (complex socio-ecological systems of high social and conservation value), we reviewed the literature to assess (1) what are the modelling approaches most commonly used to predict the condition and trends of biodiversity and ecosystem services under future scenarios of global change, (2) what are the drivers of change considered in future scenarios and at what scales, and (3) what are the nature and ecosystem service indicators most commonly evaluated. Our review shows that forecasting studies make relatively little use of modelling approaches accounting for actual ecological processes and feedbacks between different socio-ecological sectors; predictions are generally made on the basis of a single (mainly climate) or a few drivers of change. In general, there is a bias in the set of nature and ecosystem service indicators assessed. In particular, cultural services and human well-being are greatly underrepresented in the literature. We argue that these shortfalls hamper our capacity to make the best use of predictive tools to inform decision-making in the context of global change.</t>
  </si>
  <si>
    <t>Regional Environmental Change</t>
  </si>
  <si>
    <t>The Valuation of Ecosystem Services from Farms and Forests Informing a systematic approach to quantifying benefits of conservation programs (Synthesis Chapter)</t>
  </si>
  <si>
    <t>L Wainger, D Ervin</t>
  </si>
  <si>
    <t>The condition of natural resources affects human well-being in a multitude of ways, including changes to health, safety, and recreational opportunities. Valuing environmental changes, as the specific goods and services that emerge from ecosystems, has been proposed as a method for systematically including these often-ignored benefits in policy decisions. While governmental and academic studies have estimated the value of some benefit types, a comprehensive valuation has not been possible.
This project begins to address that gap by demonstrating the potential scope and methods for valuing a broad range of ecosystem service benefits generated by USDA programs. The USDA has a long history of implementing conservation programs on farm and forest lands to enhance conditions of land, water, air, wildlife, and other natural resources. These programs can potentially deliver a wide range of benefits to the public, including to landowners and communities located well outside the boundaries of the activities on farms and forests. The question addressed here is: How well can these public ecosystem service benefits be captured using available data, knowledge, and tools?
Working with interdisciplinary teams of government and academic scientists, we identify approaches that use available science to estimate values flowing from the programs, using monetary values and benefit-relevant (nonmonetary) indicators. The overarching goals are to 1) identify and demonstrate current approaches and 2) use that understanding to identify investments in data collection and modeling that would improve or broaden value estimates. Case studies of pollinator habitat, forest carbon sequestration, and water quality were chosen to reveal differences in the state of the science across natural resource areas and demonstrate alternatives to overcoming data and knowledge gaps.
The teams’ findings show that a substantial subset of the salient values emanating from the conservation programs can be monetized with the types of methods and data that are routinely used in federal decision making. However, broadening the suite of measured benefits beyond those addressed in traditional cost-benefit analyses proved challenging. We offer five suggestions designed to promote a successful approach to full ecosystem service valuation for USDA conservation programs:
1. Define terms, such as ecosystem service values, but retain the flexibility to tailor metrics and methods to policies, authorities, landholder interests, and data limitations;
2. Create interdisciplinary analytic teams to enhance the credibility of all aspects of value assessment; 3. Monetize benefits where appropriate, but use benefit-relevant indicators to complement or serve as alternatives to monetary values when significant stakeholder concerns cannot or should not be monetized;
4. Demonstrate sensitivities to assumptions and sources of error to develop a shared understanding of how results can best be used in policy; and
5. Identify opportunities for strategic investments in science that will improve the accuracy of value estimates and allow more services to be measured and valued.</t>
  </si>
  <si>
    <t>Timber mobilization and habitat tree retention in low-elevation mixed forests in Switzerland: an inventory-based scenario analysis of opportunities and constraints</t>
  </si>
  <si>
    <t>C Temperli, G Stadelmann, E Thürig</t>
  </si>
  <si>
    <t>Timber use in central Europe is expected to increase in the future, in line with forest policy goals to strengthen local wood supply for CO2-neutral energy production, construction and other uses. Growing stocks in low-elevation forests in Switzerland are currently high as exemplified by the Swiss canton of Aargau, for which an average volume of 346 ± 16 m3 ha−1 was measured in the 3rd Swiss National forest inventory (NFI) in 2004–2006. While this may justify a reduction of growing stocks through increased timber harvesting, we asked whether such a strategy may conflict with the sustainability of timber production and conservation goals. We evaluated a range of operationally relevant forest management scenarios that varied with respect to rotation length, growing stock targets and the promotion of conifers in the regeneration. The scenarios aimed at increased production of softwood, energy wood, the retention of potential habitat trees (PHTs) and the conversion to a continuous cover management system. They were used to drive the inventory-based forest simulator MASSIMO for 100 years starting in 2007 using the NFI sampling plots in Aargau. We analyzed model outputs with respect to projected future growing stock, growth, timber and energy yield and harvesting costs. We found growing stock to drop to 192 m3 ha−1 in 2106 if business-as-usual (BAU as observed between the 2nd and 3rd NFI) timber volumes were set as harvesting targets for the whole simulation period. The promotion of conifers and a reduction of rotation lengths in a softwood scenario yielded 25% more timber over the whole simulation period than BAU. An energy wood scenario that reduced growing stock to 200 m3 ha−1 by 2056 and promoted the natural broadleaved regeneration yielded 9% more timber than BAU before 2056 and 30% less thereafter due to decreasing increments. The softwood scenario resulted in higher energy yield than the energy wood scenario despite the lower energy content of softwood. Retaining PHT resulted in a reduction of timber harvest (0.055 m3 ha−1 yr−1 per habitat tree) and higher harvesting costs. Continuous cover management yielded moderate timber amounts throughout the simulation period, yet sustainably. Considering climate change, we discuss the risks associated with favoring drought- and disturbance-susceptible conifers at low elevations and emphasize that continuous cover management must allow for the regeneration of drought-adapted tree species. In conclusion, our simulations show potential for short-term increases in timber mobilization but also that such increases need to be carefully balanced with future forest productivity and other forest ecosystem services.</t>
  </si>
  <si>
    <t>Tools for conservation planning in changing forest landscapes: Collaborative landscape scenario modeling in Michigan's Two Hearted River watershed</t>
  </si>
  <si>
    <t>JM Price</t>
  </si>
  <si>
    <t>The Two Hearted River watershed has been the focus of collaborative conservation and forest management efforts by The Nature Conservancy, the State of Michigan, local timber management organizations, and private landowners since 2006. Conservation practitioners and land managers in this watershed and other landscapes are faced with the challenge of developing and applying cross-boundary conservation and management strategies in the face of uncertain changing climate and ecosystem dynamics. The Forest Scenarios Project was created to provide insight into which strategies best achieved watershed conservation goals under current and potential future climate conditions. Rather than a traditional research approach where scientists conceptualize, plan, and carry out research independently, the Forest Scenarios Project applied a collaborative scenario modeling approach in which stakeholders collaboratively develop and model scenarios representing a range of alternative conditions. Collaborative scenario modeling and other transdisciplinary approaches have the potential to improve conservation and natural resource management by expanding stakeholder knowledge about the socio-ecological dynamics of the system and enhancing their ability to collaboratively make decisions.
The primary goal of this research was to apply and examine a collaborative scenario modeling approach to provide insight into the possible consequences of management actions and climate change impacts in the Two Hearted River watershed. First, I examine the process of developing alternative landscape scenarios with the input of local stakeholders and identify the various approaches to knowledge sharing most appropriate for eliciting stakeholder knowledge at each stage. Next, I describe the modeling process and analyze results of simulations of alternative landscape scenarios to compare their ability to achieve conservation goals of maintaining landscape spatial heterogeneity and conserving mature forests and wetlands in the Two Hearted River watershed. Finally, I suggest a framework for the design, implementation, and evaluation of social objectives for collaborative scenario modeling projects when continued collaboration among stakeholders is a desired outcome. I use these three studies to draw conclusions about the ability of specific management and conservation tools to maintain landscape spatial heterogeneity and conserve mature forests and wetlands and the broader applicability of the collaborative scenario modeling approach in other natural resource management contexts.</t>
  </si>
  <si>
    <t>Toward decision theater design for community forest management &amp; planning: the case of Québec</t>
  </si>
  <si>
    <t>T Boukherroub, S D'Amours</t>
  </si>
  <si>
    <t>A generic framework for designing decision theaters (DTs) is proposed. The implementation of this framework is illustrated on community forest management in the province of Québec. In particular, we develop the conceptual design of an integrated Forest Community Decision Support System (FC-DSS). FC-DSS aims at supporting complex forest management planning that involves governmental planners and multiple forest users.</t>
  </si>
  <si>
    <t>?International Conference on Modeling, Opitimization and Simulation</t>
  </si>
  <si>
    <t>Towards complete and harmonized assessment of soil carbon stocks and balance in forests: The ability of the Yasso07 model across a wide gradient of climatic and forest conditions in Europe</t>
  </si>
  <si>
    <t>L Hernández, R Jandl, VNB Blujdea, A Lehtonen, K Kriiska, I Alberdi, V Adermann, I Canellas, G Marin, D Moreno-Fernandez, I Ostonen, M Varik, M Didion</t>
  </si>
  <si>
    <t>Accurate carbon-balance accounting in forest soils is necessary for the development of climate change policy. However, changes in soil organic carbon (SOC) occur slowly and these changes may not be captured through repeated soil inventories. Simulation models may be used as alternatives to SOC measurement. The Yasso07 model presents a suitable alternative because most of the data required for the application are readily available in countries with common forest surveys. In this study, we test the suitability of Yasso07 for simulating SOC stocks and stock changes in a variety of European forests affected by different climatic, land use and forest management conditions and we address country-specific cases with differing resources and data availability. The simulated SOC stocks differed only slightly from measured data, providing realistic, reasonable mean SOC estimations per region or forest type. The change in the soil carbon pool over time, which is the target parameter for SOC reporting, was generally found to be plausible although not in the case of Mediterranean forest soils. As expected under stable forest management conditions, both land cover and climate play major roles in determining the SOC stock in forest soils. Greater mean SOC stocks were observed in northern latitudes (or at higher altitude) than in southern latitudes (or plains) and conifer forests were found to store a notably higher amount of SOC than broadleaf forests. Furthermore, as regards change in SOC, an inter-annual sink effect was identified for most of the European forest types studied. Our findings corroborate the suitability of Yasso07 to assess the impact of forest management and land use change on the SOC balance of forests soils, as well as to accurately simulate SOC in dead organic matter (DOM) and mineral soil pools separately. The obstacles encountered when applying the Yasso07 model reflect a lack of available input data. Future research should focus on improving our knowledge of C inputs from compartments such as shrubs, herbs, coarse woody debris and fine roots. This should include turnover rates and quality of the litter in all forest compartments from a wider variety of tree species and sites. Despite the limitations identified, the SOC balance estimations provided by the Yasso07 model are sufficiently complete, accurate and transparent to make it suitable for reporting purposes such as those required under the UNFCCC (United Nations Framework Convention on Climate Change) and KP (Kyoto Protocol) for a wide range of forest conditions in Europe.</t>
  </si>
  <si>
    <t>Towards the economic valuation of ecosystem production from cork oak forests in Sardinia (Italy)</t>
  </si>
  <si>
    <t>P Corona, V Quatrini, M Schirru, S Dettori, N Puletti</t>
  </si>
  <si>
    <t>A spatially explicit approach for stand-scale economic valuation of current and future potential of cork forests with respect to ecosystem production is developed and presented. The approach, which relies in large part on the mensuration of stand top height and number of trees as main drivers, has been tested on the pure cork forests of Sardinia (Italy). The test was conducted to assess the effects of alternative silvicultural options on cork and fodder production, carbon sequestration, and water yield. Under current conditions, the surveyed pure cork oak forest stands in Sardinia are characterized, on average, by an annual economic production of 93 euro ha-1 yr-1 as concerns cork, 37 euro ha-1 yr-1 as concerns carbon sequestration and 261 euro ha-1 yr-1 as concerns water yield. The value of cork production on an 11-year cycle equals 1023 euro ha-1 on average. The total economic production values among the tested silvicultural alternatives have proven to be characterized by relatively small differences, due to the trade-offs among the considered goods and services. Therefore, at least under conditions similar to those surveyed, managers may safely rely on different stand density options, without any relevant detrimental effect on total economic production. The tested spatial visualization of the economic values of goods and services production can be useful in supporting forest management planning, e.g., to identify priority areas in order to maximize ecosystem production for local communities. The approach proposed here and tested to this end proves to be readily applicable to other cork contexts with similar characteristics under Mediterranean conditions.</t>
  </si>
  <si>
    <t>Trade-off analysis of forest ecosystem services–A modelling approach</t>
  </si>
  <si>
    <t>X Pang</t>
  </si>
  <si>
    <t>Forest is a resource that is increasingly utilized for multiple purposes. The balance between energy demands and the long-term capacity of ecosystems to support biodiversity and other ecosystem services is crucial. The aim of this project was to increase the knowledge on and to develop methods and tools for trade-offs and synergies analysis among forest ecosystem services based on different forest management policies.
Paper I provides an overview of existing models for integrated energy-environment assessment. A literature review was conducted on assessment models and their ability to integrate energy with environmental aspects. Missing environmental aspects concern land use, landscapes and biodiversity. In Paper II a modelling framework was set up to link a landscape simulator with a habitat network model for integrated assessment of bioenergy feedstock and biodiversity related impacts in Kronoberg County. In Paper III we continued with the same management scenarios, while the analysis was expanded to five ecosystem services by developing the Landscape simulation and Ecological Assessment (LEcA) tool: industrial wood, bioenergy, forest carbon stock, recreation areas and habitat networks. In Paper IV we present two heuristic methods for spatial optimization – simulated annealing (SA) and genetic algorithm (GA) – to find optimal solutions for allocating harvest activities, in order to minimize the impacts on habitat networks. In Paper V, as response to the findings in Paper I, we linked the energy model MESSAGE with our LEcA tool for forest bioenergy demand assessment while applying environmental and transport restrictions, in a study of Lithuania.
We found trade-offs between industrial wood production and bioenergy on one side, and recreation values, biodiversity, and to some extent carbon storage on the other side. The LEcA tool integrated forest simulation and management with assessment of ecosystem services, which is promising for integrated sustainability assessment of forest management policies.</t>
  </si>
  <si>
    <t>Kronoberg County, Sweden</t>
  </si>
  <si>
    <t>Landscape simulation and Ecological Assessment (LEcA) tool</t>
  </si>
  <si>
    <t>Doctoral Thesis</t>
  </si>
  <si>
    <t>Trade-offs among intensive forestry, ecosystem services and biodiversity in boreal forests</t>
  </si>
  <si>
    <t>T Pohjanmies</t>
  </si>
  <si>
    <t>Finnish forests are used extensively for timber production but are also  providers of other ecosystem services and harbor unique biodiversity. The ecosystem services approach has so far been used marginally in the context of  Finnish forestry; however, due to the multiple values associated with Finnish  forests and the impacts forestry operations have on forest ecosystems, it is clearly applicable in this context. In this thesis, I studied the occurrence and  severity of trade-offs among ecosystem services and biodiversity conservation  in Finnish forests. I used forest inventory data, forest growth simulations, and  multi-objective optimization to reveal how the severity of the trade-offs varies  among combinations of ecosystem services, across spatial scales, and across time, and how the trade-offs could be mitigated by forest management planning. Overall, the results showed that there are clear and challenging  conflicts between intensive forestry and ecosystem services in Finland.  Ecosystem services provided by forests were found to diminish when the  forests were used intensively as a source of timber, whereas reducing or  refraining from harvests maintained comparatively high levels of multiple non-timber services and biodiversity. Non-timber services and biodiversity were also shown to recover from intensive forestry the slower the longer intensive forestry was continued, suggesting that forestry’s negative impacts may be long-lasting. The use of optimization tools can help planners to identify management strategies that balance conflicting objectives as well as possible, especially if the analyses are conducted at large enough scales. However, the fact that there are trade-offs means that losses in some objectives are inevitable. It is left to forest managers and other stakeholders to consider which of these losses they are willing to accept.</t>
  </si>
  <si>
    <t>Trade-offs and synergies among ecosystem services under different forest management scenarios–The LEcA tool</t>
  </si>
  <si>
    <t>X Pang, EM Nordström, H Böttcher, R Trubins…</t>
  </si>
  <si>
    <t>Forests provide a multitude of ecosystem services. In Sweden, the goal to replace fossil fuels could induce substantial changes in the current management and use of forests. Therefore, methods and tools are needed to assess synergies and trade-offs between ecosystem services for policy and planning alternatives. The aim of this study was to develop methods for integrated sustainability assessment of forest management strategies for long-term provisioning of various ecosystem services. For this purpose, the Landscape simulation and Ecological Assessment (LEcA) tool was developed to analyse synergies and trade-offs among five ecosystem services: bioenergy feedstock and industrial wood production, forest carbon storage, recreation areas and habitat networks. Forest growth and management were simulated for two scenarios; the EAF-tot scenario dominated by even-aged forestry (EAF), and the CCF-int scenario with a combination of continuous-cover forestry (CCF) and intensified EAF. The results showed trade-offs between industrial wood and bioenergy production on one side and habitat, recreation and carbon storage on the other side. The LEcA tool showed great potential for evaluation of impacts of alternative policies for land zoning and forest management on forest ecosystem services. It can be used to assess the consequences of forest management strategies related to renewable energy and conservation policies.</t>
  </si>
  <si>
    <t>Landscape simulation and Ecological Assessment (LEcA)</t>
  </si>
  <si>
    <t>Trade-offs and Synergies Between Economic Gains and Plant Diversity Across a Range of Management Alternatives in Boreal Forests</t>
  </si>
  <si>
    <t>S Chen, C Shahi, HYH Chen, P Kumar, Z Ma, B McLaren</t>
  </si>
  <si>
    <t>Intensive forest management activities that maximize economic gains could have a negative impact on the ecosystems and generate environmental conflicts, which may in turn translate to poor delivery of ecosystems services. Although plant diversity is positively associated with multiple ecosystem functions, it remains unclear how economic gains influence plant diversity across vegetation strata. We analyzed the relationships between economic gains, assessed as profit, and plant species richness following forest management alternatives (managing rotation age and overstorey composition) for the boreal forests of Canada. We found a hump-shaped relationship between total plant richness and profit, with total plant richness increasing initially, reaching a peak, and then declining with increasing profits. The relationship between profit and plant diversity differed among vegetation strata. Understorey plant richness followed similar trends to total plant richness, but overstorey tree richness increased linearly. The results of path analysis presented management alternatives as major drivers determining profit and plant diversity across vegetation strata. Our analysis indicated that maximum profit ($5000/ha) could lead to 20% loss of total plant species richness. Among the alternatives we compared, we conclude that managing for mixedwood with approximately a rotation of 100 years is an optimal compromise between economic and plant diversity objectives.</t>
  </si>
  <si>
    <t>Trade-offs between economic gains and ecological functions following forest management alternatives in boreal forests</t>
  </si>
  <si>
    <t>S Chen</t>
  </si>
  <si>
    <t>Intensive forest management activities that maximize economic gains could negatively impact the long-term sustainability of ecological functions and associated ecosystem services. Understanding the trade-offs between economic gains and ecological losses is critical for sustainable management of forest resources. However, the effects of management alternatives on ecological functions and services have not been thoroughly investigated. The objective of this dissertation is to improve the understanding of trade-offs and synergies between economic gains and ecological functions in the boreal forest ecosystem. To achieve this goal, I first conducted a global review of economic and ecological trade-off analysis of forest ecosystems in chapter 2, demonstrated the principal analytical economic and ecological trade-off methods, and found that economic and ecological trade-offs remained poorly understood with limited ecological functions and ecosystem services following forest management alternatives in boreal forests.
 In chapter 3, in order to help decision makers select the economically optimal forest management alternatives, I examined the impact of forest management alternatives on economic gains, assessed as profit. I found that silvicultural intensity, forest composition, rotation age, and harvest method significantly affected profit. The results indicated that profit was higher when low silvicultural intensity (conifer – conifer) and Full-Tree to Roadside Tree-Length-to-Mill harvesting method (FT-TL) were applied with a rotation age of 100 years.
 Inspired by the conclusion of the global review, I chose two important ecological functions, plant diversity (habitat function) and carbon (C) stocks (regulation function), to evaluate their relationship with economic gains following forest management alternatives (managing rotation age and overstorey composition) in chapters 4 and 5, respectively. I found that forest management alternatives as major drivers determining profit, and plant diversity and C stocks. In the economic gain-plant diversity relationship study, I found hump-shaped trade-off relationships between profit and plant diversity following forest management alternatives, both for total species richness and richness of individual forest strata (shrub, understorey vascular and non-vascular species strata), except for a positive linear relationship between profit and overstorey diversity. Among the alternatives, I concluded that managing for mixedwood with approximately a rotation of 100 years is an optimal compromise between economic gain and plant diversity objectives.
 In the economic gain-C stock relationship study, I also found hump-shaped relationships between profit and C stocks of total ecosystem and individual pools (total live biomass, total deadwood, forest floor and mineral soil). When analyzed by overstorey composition, the relationships between profit and total deadwood C and mineral soil C were synergic across a wide range of profits in coniferous stands, while those were initially synergic and became trade-off with increasing profit in broadleaved and mixedwood stands. Among the alternatives, I further concluded that managing for coniferous stands with approximately a rotation of 100 years is an optimal management option that optimizes both economic gain and C stocks objectives.
 The results showed that the relationships between economic gains and ecological functions are predominantly non-linear in boreal forests. These results will help forest managers and decision-makers in defining optimum management options with limited or no ecological losses while satisfying economic gains.</t>
  </si>
  <si>
    <t>Trade-offs between ecosystem service provision and the predisposition to disturbances: a NFI-based scenario analysis</t>
  </si>
  <si>
    <t>C Temperli, C Blattert, G Stadelmann, UB Brändli, E Thürig</t>
  </si>
  <si>
    <t>Background: Scenario analyses that evaluate management effects on the long-term provision and sustainability of forest ecosystem services and biodiversity (ESB) also need to account for disturbances. The objectives of this study were to reveal potential trade-offs and synergies between ESB provision and disturbance predisposition at the scale of a whole country.
Methods: The empirical scenario model MASSIMO was used to simulate forest development and management from years 2016 to 2106 on 5086 sample plots of the Swiss National Forest Inventory (NFI). We included a business- as-usual (BAU) scenario and four scenarios of increased timber harvesting. Model output was evaluated with indicators for 1) ESB provision including a) timber production, b) old-growth forest characteristics as biodiversity proxies and c) protection against rockfall and avalanches and 2) for a) storm and b) bark beetle predisposition.
Results: The predisposition indicators corresponded well (AUC: 0.71–0.86) to storm and insect (mostly bark beetle) damage observations in logistic regression models. Increased timber production was generally accompanied with decreased predisposition (storm: &gt;−11%, beetle: &gt;−37%, depending on region and scenario), except for a scenario that promoted conifers where beetle predisposition increased (e.g. + 61% in the Southern Alps). Decreased disturbance predisposition and decreases in old-growth forest indicators in scenarios of increased timber production revealed a trade-off situation. In contrast, growing stock increased under BAU management along with a reduction in conifer proportions, resulting in a reduction of beetle predisposition that in turn was accompanied by increasing old-growth forest indicators. Disturbance predisposition was elevated in NFI plots with high avalanche and rockfall protection value.
Conclusions: By evaluating ESB and disturbance predisposition based on single-tree data at a national scale we bridged a gap between detailed, stand-scale assessments and broader inventory-based approaches at the national scale. We discuss the limitations of the indicator framework and advocate for future amendments that include climate-sensitive forest development and disturbance modelling to strengthen decision making in national forest policy making.</t>
  </si>
  <si>
    <t>Forest Ecosystems</t>
  </si>
  <si>
    <t>Trade-offs between forest carbon stocks and harvest in a steady state - A multicriteria analysis</t>
  </si>
  <si>
    <t>K Pingoud, T Ekholm, R Sievänen, S Huuskonen…</t>
  </si>
  <si>
    <t>This paper provides a perspective for comparing trade-offs between harvested wood flows and forest carbon stocks with different forest management regimes. A constant management regime applied to a forest area with an even age-class distribution leads to a steady state, in which the annual harvest and carbon stocks remain constant over time. As both are desirable – carbon stocks for mitigating climate change and harvests for the economic use of wood and displacing fossil fuels – an ideal strategy should be chosen from a set of management regimes that are Pareto-optimal in the sense of multi-criteria decision-making. When choosing between Pareto-optimal alternatives, the trade-off between carbon stock and harvests is unavoidable. This trade-off can be described e.g. in terms of carbon payback times or carbon returns.
As numerical examples, we present steady-state harvest levels and carbon stocks in a Finnish boreal forest region for different rotation periods, thinning intensities and collection patterns for harvest residues. In the set of simulated management practices, harvest residue collection presents the most favorable trade-off with payback times around 30–40 years; while Pareto-optimal changes in rotation or thinnings exhibited payback times over 100 years, or alternatively carbon returns below 1%. By extending the rotation period and using less-intensive thinnings compared to current practices, the steady-state carbon stocks could be increased by half while maintaining current harvest levels. Additional cases with longer rotation periods should be also considered, but were here excluded due to the lack of reliable data on older forest stands.</t>
  </si>
  <si>
    <t>30-40, 100 years</t>
  </si>
  <si>
    <t>Pareto-optimal</t>
  </si>
  <si>
    <t>Trade-offs between timber production, carbon stocking and habitat quality when managing woodlots for multiple ecosystem services</t>
  </si>
  <si>
    <t>S Carpentier, E Filotas, IT Handa…</t>
  </si>
  <si>
    <t>Managing for multiple ecosystem services is a growing issue for forest managers. As trade-offs arise between conflicting management objectives, stakeholders must be informed of the possible outcomes of alternative choices in order to facilitate decision-making. We modelled stand dynamics under single-management and functional zoning multiple-management (TRIAD; i.e. three-zone) scenarios in different forest types typical of eastern North America with the Forest Vegetation Simulator (FVS). Timber production, carbon stocking and habitat quality ecosystem services were calculated with simulation outputs. Habitat quality was measured using a habitat suitability index that integrated stand structural indicators. A multi-criteria decision analysis (MCDA) was performed in order to rank scenarios. We show that the most intensive management yielded greater timber volumes but resulted in the weakest carbon and habitat quality scores. The TRIAD scenarios in sugar maple–beech stands offered the best compromise in services compared to single management. In shade-intolerant deciduous stands, there was a loss of timber production with TRIAD scenarios, but greater carbon stock and habitat quality were observed. Our study contrasts alternative management scenarios for ecosystem services in woodlots of different forest types. It confirms that multiple harvest systems better achieve multiple services. The coupling of simulation modelling with MCDA offers a simple and flexible method to help stakeholders and managers make sound decisions.</t>
  </si>
  <si>
    <t>70 years</t>
  </si>
  <si>
    <t>Typical forest types of eastern North America</t>
  </si>
  <si>
    <t>Forest Vegetation Simulator FVS</t>
  </si>
  <si>
    <t>Environmental Conservation</t>
  </si>
  <si>
    <t>Trade-offs between wood production and forest grouse habitats in two regions with distinctive landscapes</t>
  </si>
  <si>
    <t>H Haakana, E Huhta, H Hirvelä, T Packalen</t>
  </si>
  <si>
    <t>Background: Forest management affects the viability of forest grouse populations, causing alterations to habitat quality. At the regional level, common targets for wood harvesting and safeguarding of specific habitats are negotiated between various stakeholders. Analysing potential trade-offs between forest grouse habitats and wood production in the region could support resource-smart decision making.
Methods: In this paper, we compiled trade-off curves represented as production possibility frontiers demonstrating the relationship between forest grouse habitat area and wood removal, using a Finnish forestry dynamics model and the Finnish Multi-Source National Forest Inventory. For the modelling of forest grouse habitats, a landscape-level occurrence model based on nationwide wildlife triangle census data was used. Five alternative forest scenarios in terms of wood removal were compiled for two study areas in Finland representing two different landscape structures.
Results and conclusions: Results showed that impacts on forest grouse habitats were case-specific. In the southern study area, increasing the roundwood harvesting rate affected grouse habitats more strongly as forests were already fragmented for other land uses and became more spruce-dominated over time. If the maximum sustainable removal rate was implemented, predicted grouse habitat area was 55% less than in a no-removal scenario. In the eastern study area, a more heavily forested region, the decrease was far lower at 22%. Scenario results were also compared to levels of recorded (business as usual) wood removal and that envisaged by valid regional forestry programmes, and their sustainability in terms of grouse habitat area was discussed. The production possibility frontiers calculated in this study support the evaluation of the loss of suitable habitat caused by different wood harvesting rates, or vice versa, the economic cost of increasing habitat areas.</t>
  </si>
  <si>
    <t>Tradeoffs between US national forest harvest targets and fuel management to reduce wildfire transmission to the wildland urban interface</t>
  </si>
  <si>
    <t>AA Ager, RM Houtman, MA Day, C Ringo, P Palaiologou</t>
  </si>
  <si>
    <t>US public land management agencies are faced with multiple, often conflicting objectives to meet management targets and produce a wide range of ecosystem services expected from public lands. One example is managing the growing wildfire risk to human and ecological values while meeting programmatic harvest targets for economic outputs mandated in agency budgets. Studies examining strategic management tradeoffs on federal lands and program efficiencies are rare. In this study we used the 79 western US national forests to examine tradeoffs between forest management scenarios targeting wildfire risk to the wildland urban interface (WUI) and those meeting agency convertible volume production targets. We quantified production frontiers to measure how the efficiency of meeting harvest volume targets is affected by prioritizing treatments to areas that transmit fire to the WUI. The results showed strong tradeoffs and scale effects on production frontiers, and more importantly substantial variation among planning areas and national forests. Prioritizing treatments to reduce fire transmission to the WUI resulted in an average harvest volume reduction of about 248 m3 per ha treated. The analysis also identified opportunities where both management objectives can be achieved. This work represents the first large-scale tradeoff analysis for key management goals in forest and fuel management programs on national forests.</t>
  </si>
  <si>
    <t>Tradeoffs in Timber, Carbon, and Cash Flow under Alternative Management Systems for Douglas-Fir in the Pacific Northwest</t>
  </si>
  <si>
    <t>DD Diaz, S Loreno, GJ Ettl, B Davies</t>
  </si>
  <si>
    <t>Forest management choices offer significant potential to mitigate global climate change and biodiversity loss. To illuminate tradeoffs relevant to policymakers, forest sector stakeholders, and consumers of forest products, we utilize three Key Performance Indicators—average carbon storage in the forest and wood products; cumulative timber output; and discounted cash flow—to compare four alternative management scenarios for Douglas-fir forests on 64 parcels across western Oregon and Washington. These scenarios are designed to meet one of two alternative management objectives: (i) maximize Net Present Value; or (ii) maximize sustained timber yield; according to one of two alternative sets of forest practice constraints: (i) compliance with minimum Oregon/Washington Forest Practices Act (FPA) rules; or (ii) two key requirements (increased green tree retention and wider riparian buffers) of Forest Stewardship Council (FSC) certification. Improved performance in terms of carbon storage for these alternatives generally also corresponded with reduced Net Present Value and timber yields. The gap between FSC and FPA performance indicators was wider in Oregon than Washington, which is primarily attributed to the higher level of stream protection required under Washington versus Oregon FPA rules. We observed consistently higher average carbon storage per cumulative timber output among FSC scenarios relative to business-as-usual, indicating FSC-certified wood carries an embedded carbon benefit. Our findings highlight options for targeted policies to incentivize management that increases carbon storage and minimizes disruptions in timber output, as well as for narrowing the financial gap (or opportunity cost) that would be involved in a transition away from contemporary common practice on industrial timberlands in the coastal Douglas-fir forests of the Pacific Northwest.</t>
  </si>
  <si>
    <t>Douglas-fir forests on 64 parcels across western Oregon and Washington</t>
  </si>
  <si>
    <t>Transformation scenarios towards a low-carbon bioeconomy in Austria</t>
  </si>
  <si>
    <t>G Kalt, M Baumann, C Lauk, T Kastner, L Kranzl, F Schipfer, M Lexer, W Rammer, A Schaumberger, E Schriefl</t>
  </si>
  <si>
    <t>The transformation towards a low-carbon bioeconomy until 2050 is one of the main strategic long-term targets of the European Union. This work presents transformation scenarios for the case of Austria with GHG reduction to about 20% of Kyoto baseline. The scenarios are developed with an optimization model integrating the energy sector, land use and biomass flows. Focus is on investigating possible developments in domestic biomass supply and use. Biomass is crucial for (largely) decarbonising the energy system and replacing fossil-based and energyintensive materials. Domestic biomass use (dry mass) increases by 32% in an 'intensive' and 11% in an 'alternative' transformation scenario, while total energy consumption decreases by 40%. Transformation to a low-carbon bioeconomy could be accomplished without additional biomass imports.</t>
  </si>
  <si>
    <t>Tree and stand structure of the non-native Pinus contorta in relation to native Pinus sylvestris and Picea abies in young managed forests in boreal Sweden</t>
  </si>
  <si>
    <t>S Bäcklund, M Jönsson, J Strengbom…</t>
  </si>
  <si>
    <t>Managed forest stands are typically younger and structurally less diverse than natural forests. Introduction of non-native tree species might increase the structural changes to managed forest stands, but detailed analyses of tree- and stand-structures of native and non-native managed forests are often lacking. Improved knowledge of non-native forest structure could help clarify their multiple values (e.g. habitat for native biodiversity, bioenergy opportunities). We studied the structural differences between the introduced, non-native Pinus contorta and the native Pinus sylvestris and Picea abies over young forest stand ages (13–34 years old) in managed forests in northern Sweden. We found that P. contorta stands had greater mean basal areas, tree heights, diameters at breast height, and surface area of living branches than the two native species in young stands. The surface area of dead attached branches was also greater in P. contorta than P. abies. Although this indicates greater habitat availability for branch-living organisms, it also contributes to the overall more shaded conditions in stands of P. contorta. Only one older 87 years old P. contorta stand was available, and future studies will tell how structural differences between P. contorta and native tree species develop over the full forestry cycle.</t>
  </si>
  <si>
    <t>Trends and patterns in surface water chemistry in Europe and North America between 1990 and 2016, with particular focus on changes in land use as a confounding factor for recovery</t>
  </si>
  <si>
    <t>ØA Garmo, Ø Kaste, J Arle, K Austnes, H de Wit…</t>
  </si>
  <si>
    <t>The report presents trends in sulphate, nitrate, chloride, base cations, ANC (acid neutralising capacity), pH and DOC at circa 500 ICP Waters sites in Europe and North America for the period 1990-2016. Time series were analysed for trends in annual median values, annual extreme values and change points, that indicate years with sudden changes in trend or level. Also provided is a brief overview of possible implications of land use change for recovery of acidified surface waters.</t>
  </si>
  <si>
    <t>NERC Open Research Archive</t>
  </si>
  <si>
    <t>Trends in global research in forest carbon sequestration: A bibliometric analysis</t>
  </si>
  <si>
    <t>L Huang, M Zhou, J Lv, K Chen</t>
  </si>
  <si>
    <t>Based on the Web of Science Core Collection databases from 1990 to 2018, a scientometric analysis of 1,284 academic works related to forest carbon sequestration is carried out to characterize the intellectual landscape by identifying and revealing the basic characteristics, research power, intellectual base and research hotspots in this field. The results of this work show that: ① the number of publications in forest carbon sequestration research has increased rapidly and the research in this field is in its “growth stage”; Forest Ecology and Management is the most productive journal and Forestry is the most popular subject category; ② the most productive authors and institutions in this subject area are in the USA, China and Canada, with the Chinese Academy of Sciences being the key institution performing such research; ③ in the sample, 9 papers have played a key role in the evolution of the field and laid a solid foundation for future research; ④ Keyword clustering analysis showed that the main research topics in the domain of forest carbon sequestration could be summarized as: (a) temperate forest; (b) forest management; (c) uncertainty analysis; (d) forest floor; (e) REDD; (f) net primary productivity. Meanwhile, keyword bursts analysis showed that the new research hotspots or research frontiers mainly concentrated on changes in the carbon storage and carbon sequestration potential of secondary forests and tropical forests, plant litter carbon storage and contribution to total ecosystem carbon storage, and new national forest inventories (NFIs). Through in-depth analysis of forest carbon sequestration research, this paper provides a better understanding of development trends that have emerged in this field over the past 29 years, which can also offer reference for future research.</t>
  </si>
  <si>
    <t>Turnover times for wood, forest litter, roots and soil organic matter</t>
  </si>
  <si>
    <t>PA Arp</t>
  </si>
  <si>
    <t>?Book: Ecological Forest Management Handbook</t>
  </si>
  <si>
    <t>Urbanization as a land use change driver of forest ecosystem services</t>
  </si>
  <si>
    <t xml:space="preserve">S Delphin, FJ Escobedo, A Abd-Elrahman, WP Cropper </t>
  </si>
  <si>
    <t>Land use change in the form of urbanization is a direct driver affecting the provision of ecosystem services from forests. To better understand this driver, we modeled the effects of urbanization on three regulating and provisioning ecosystem services in two disparate watersheds in Florida, USA. The study integrated available geospatial and plot-level forest inventory data to assess future changes in carbon storage, timber volume and water yield during a period of 57 years. A 2003–2060 urbanization and land use change scenario was developed using land cover data and a population distribution model. The Integrated Valuation and Ecosystem Services Tradeoffs model was then used to quantify changes in ecosystem services. Carbon storage was reduced by 16% and 26% in the urbanized 2060 scenario in both the rural Lower Suwannee and urban Pensacola Bay watersheds, respectively. Timber volume was reduced by 11% in the Lower Suwannee and 21% in the Pensacola Bay watershed. Water yield, however, increased in both watersheds by 4%. Specific sub-watersheds that were most susceptible to urbanization were identified and mapped and ecosystem service interactions, or trade-offs and synergies, are discussed. Findings reveal how urbanization drives the spatio-temporal dynamics of ecosystem services and their trade-offs. This study provides policy makers and planners an approach to better develop integrated modeling scenarios as well as designing mapping and monitoring protocols for land use change and ecosystem service assessments.</t>
  </si>
  <si>
    <t>57 years, 2003-2060</t>
  </si>
  <si>
    <t>Florida, USA</t>
  </si>
  <si>
    <t>The Integrated Valuation and Ecosystem Services Tradeoffs model</t>
  </si>
  <si>
    <t>Using airborne laser scanning to assist in substantial forest management decisions for Sechelt's community forest on British Columbia's Sunshine Coast</t>
  </si>
  <si>
    <t>A Yuill</t>
  </si>
  <si>
    <t>As of 2016, there were 57 community forestry organizations in British Columbia apart of various community forest agreements (CFA). Community forests allow for the development of multi-use management plans to reflect a diverse set of values. The availability of detailed information of the forested area is vital to maximizing a community’s benefits and profits. Airborne laser scanning (ALS) can provide estimates of conventional forest attributes, advance inventory attributes along with spatially describing ecosystem services (ES). This thesis combines ALS data, ground sampling data and vegetation resource inventory (VRI) data for the Sunshine Coast Community Forest (SCCF) located near Sechelt, British Columbia in a case study of the application of ALS data to benefit a community forest. Primary attributes (height, diameter at breast height, stem number, quadratic mean diameter, Lorey’s height, volume and biomass) were calculated using an area-based-approach. A secondary attribute (stem size distribution) was calculated using a two-parameter Weibull probability density function. Finally, a tertiary attribute - site indices - was calculated using maximum height from ALS. The reliability of primary attributes predictions varied, with stem number being the poorest (R²=0.51, p-value&lt;0.001) and Lorey’s height (R²=0.92, p-value&lt;0.001) the most precise. Stem size distribution was predicted with reasonable accuracy using the two-parameter Weibull approach (R²=0.43 and 0.65 for shape and scale, respectively). Site index (RMSE%=35.09), derived from ALS and VRI data was used to predict growth and yield for a timber supply analysis. ALS derived estimates of site indices increased the predicted amount of harvestable timber on the landscape. The spatial description of ES has been identified as a key area where information is lacking, hampering efforts to better manage ES. This thesis describes the ability of ALS to map and monitor ES by reviewing existing ALS research and discussing the applications, limitations, and knowledge gaps for spatially describing ES. I conclude with recommendations for SCCF for using ALS data to map ES. The research in this thesis advances the use of ALS in community forest agreements and demonstrates the feasibility of using ALS data to augment traditional forestry inventory, conduct a timber supply and map a variety of ES.</t>
  </si>
  <si>
    <t>Using model forests as a form of balanced forestry in Ukraine</t>
  </si>
  <si>
    <t xml:space="preserve">L Cherchyk, L Korchynska, V Babenko </t>
  </si>
  <si>
    <t>The relevance of the research topic is prompted by the need to improve the practical instruments of forest management and make them in line with the principles of sustainable development. The research is aimed at facilitating the implementation of environmental, social and economic functions of forest ecosystems in a long-term perspective. The study made use of the following methods: systemic structural analysis, clustering and comparative analysis to identify groups of administrative areas that correspond to certain strategic areas of sustainable forestry. The research is based on cybernetic modeling which helps determining the strategic zones of sustainable forestry. The stages of creating model forests were defined alongside formulating economic, organizational, social and environmental aspects of forest management. The methodology envisages grouping of administrative districts on the basis of a number of factors, including the percentage of forest land, social and economic indicators prompted. The methodology was implemented when analysing official data from several administrative districts in the Zhytomyr region. Several scenarios of sustainable forestry were detailed for each group of administrative districts. Three strategic options were pursued: 1) preserving the viability of forest ecosystems in Ukraine, 2) contributing to the welfare of Ukrainians, 3) ensuring economic development of the forestry sector. It follows from the research that the model forest is a powerful form of cost-effective business interaction in the process of sustainable development that shall bring into action the conservation of nature, provision of comfortable living conditions for territorial communities as well as the most capital-productive utilization of forest resources.</t>
  </si>
  <si>
    <t>Forestry Studies</t>
  </si>
  <si>
    <t>Using Sentinel-2 derived deforestation maps of Bialowieza forest to assess habitat quality with invest</t>
  </si>
  <si>
    <t>R Morrone</t>
  </si>
  <si>
    <t>Straddling the border of Poland and Belarus, the Białowieża Forest is an irreplaceable area for biodiversity conservation, in particular due to its size, protection status, and undisturbed nature. Forests provide a wide range of ecosystem services that are important to human well-being, but at the same time biodiversity is under threat as a result of human activities. The historical replacement of primeval forest by intensified forest management and selective logging were the greatest threats to the integrity of the forest. The largest volume of logging since 1988 started in 2017, when the timber extraction reached extreme level of 190 000 m3, thus violanting several regulations binding in the forest. Here, the InVEST (Integrated Valuation of Ecosystem Services and Tradeoffs) Habitat Quality model is used for mapping and quantifying the forest’s habitat degradation between 2017 and 2018, combined with remote sensing and machine learning techniques. Sentinel-2 images with 10 m spatial resolution are used to produce a Change Detection Map. The outputs of the model provide the landscape-level habitat quality and degradation, thus allowing to analyze trade-offs between biodiversity, ecosystem services and level protection of the area, and helping to understand how to improve the management of the area and provide a scientific basis for decision-makers.</t>
  </si>
  <si>
    <t>Using von Thünen rings and service-dominant logic in balancing forest ecosystem services</t>
  </si>
  <si>
    <t>A Roos, J Eggers, C Mark-Herbert, A Lindhagen</t>
  </si>
  <si>
    <t>The allocation of forest land to different uses for ecosystem services (ES) is a complex task which is increasingly influenced by current urbanisation trends and the growth of the service-oriented economy. With the focus on cultural ES, this paper examines the principles that are intended to ensure the best cultural ES value in forest land use allocation. The analysis considers the co-creation process of cultural ES value and the trade-off between cultural and other categories of ES in an urban–rural context. A literature review of applied studies on forest land use allocation and ES is presented and research gaps are identified. Based on the findings of the review, two theoretical frameworks for an improved analysis of cultural ES value and land use allocation are suggested: the von Thünen location theory and service-dominant logic (SDL). Von Thünen showed that optimal land use is determined by the land rents for different alternative uses, which vary depending on distance from population centres. SDL, a theory from the field of marketing research, focuses on the role of skills and services – in addition to the traditional goods-related attributes – for the creation of customer value. This paper argues that a combination of the two frameworks can inspire future research and policymaking concerning forest land use allocation. The von Thünen framework highlights the role of local forest landscapes in proximity to population centres for creating cultural ES value. The SDL theory emphasises the co-creation of forest based cultural ES value that involves the forest ecosystem; beneficiaries of cultural ES value; and actors, who also are resource integrators (e.g. forest owners, planners, associations and other actors). Examples of applications of the two frameworks are given and both practical implications and limitations are discussed.</t>
  </si>
  <si>
    <t>Utilizing boreal forest for climate mitigation-at what cost?: A Fuzzy Cognitive Mapping approach connecting the Paris Agreement to the sustainability of reindeer grazing</t>
  </si>
  <si>
    <t>C Godeau</t>
  </si>
  <si>
    <t>The potential of utilizing boreal forests for carbon storage has gained momentum, a recognition reflected in both the Paris Agreement and science. Research on the consequences of climate policy on sustainable forest management delineate, rather inadequately, the complexities of policy-human-environment interactions. These studies are limited in terms of integrating various land user with different values sharing the same forest resource, such as indigenous peoples. This paper uses a semi-quantitative Fuzzy Cognitive Mapping (FCM) approach to capture interdisciplinary knowledge by comparing different scenarios regarding forest management strategies and power regimes, driven by the Paris Agreement or Forest Stewardship Council (FSC). Given these scenarios, this paper aims to analyze the possible effects on quality of winter grazing grounds for reindeer relative to forest biomass yield. The findings of this study confirm that a scenario with more intensively managed forest is most likely to harm terrestrial and arboreal lichen availability, which is the basis for sustainable winter grazing for reindeer. The study also suggests that more indigenous influence would enhance the sustainability of reindeer herding. Based on these results and given this era of industrially intensified forest management, now partly justified by climate change mitigation, it can be argued that the livelihood of Sami herders is vulnerable due to multiple direct and indirect climate stressors. The results are discussed to explore possible policy implementations, as well as environmental decision making.</t>
  </si>
  <si>
    <t xml:space="preserve">Variation in Forest Soil-Nutrient Availability: Dynamic Model Estimates of Past and Future Conditions at Two Sites in the Daniel Boone National Forest, Kentucky, USA </t>
  </si>
  <si>
    <t>TC McDonnell, J Aherne, TJ Sullivan, C Barton, C Cotton, B Jackson</t>
  </si>
  <si>
    <t>Tree harvesting on soils with low nutrient pools is a consideration in forest management on public lands in the southeastern United States. This study evaluated the effect of future tree harvesting on soil nutrient base cation supply in the context of recovery from historical nitrogen (N) and sulfur (S) deposition at two locations within the Daniel Boone National Forest. A dynamic biogeochemical model was used to evaluate changes in soil and soil solution chemistry from the pre-industrial times to several centuries into the future. Model results indicated that pre-industrial (year 1850) base cation supply was ten times higher than recent observations. The historical decline in soil base saturation can be attributed largely to elevated atmospheric N and S deposition caused by electricity generation from coal fired power plants. Recovery from soil base cation depletion at the model sites is not expected for several hundreds of years, even if N and S deposition are reduced from ambient levels. Future tree harvesting on base depleted sites on the Daniel Boone National Forest will further degrade soil base status at these model sites, which are characterized by low soil mineral base cation weathering rates to resupply nutrients for tree uptake and buffer against mobilization of toxic inorganic aluminum.</t>
  </si>
  <si>
    <t>?Final Report?</t>
  </si>
  <si>
    <t>Variations in the biomass of Eucalyptus plantations at a regional scale in Southern China</t>
  </si>
  <si>
    <t>Q Qiu, G Yun, S Zuo, J Yan, L Hua, Y Ren, J Tang, Y Li, Q Chen</t>
  </si>
  <si>
    <t>We quantified deviations in regional forest biomass from simple extrapolation of plot data by the biomass expansion factor method (BEF) versus estimates obtained from a local biomass model, based on large-scale empirical field inventory sampling data. The sources and relative contributions of deviations between the two models were analyzed by the boosted regression trees method. Relative to the local model, BEF overestimated accumulative biomass by 22.12%. The predominant sources of the total deviation (70.94%) were stand-structure variables. Stand age and diameter at breast height are the major factors. Compared with biotic variables, abiotic variables had a smaller overall contribution (29.06%), with elevation and soil depth being the most important among the examined abiotic factors. Large deviations in regional forest biomass and carbon stock estimates are likely to be obtained with BEF relative to estimates based on local data. To minimize deviations, stand age and elevation should be included in regional forest-biomass estimation.</t>
  </si>
  <si>
    <t>Voluntary carbon credits from improved forest management: policy guidelines and case study</t>
  </si>
  <si>
    <t>G Vacchiano, R Berretti, R Romano, R Motta</t>
  </si>
  <si>
    <t>Human activities have the potential to enhance carbon sequestration by the world’s forests and contribute to climate change mitigation. Voluntary carbon trading is currently the only option to pursue and reward carbon sequestration by forestry activities. Carbon credits for enhanced sequestration can be sold to partners wishing to offset their own emissions. Here we illustrate the steps taken to design guidelines for the generation of voluntary carbon credits by improved forest management in Piemonte, Italy. The guidelines have been developed in a joint effort by academia, regional administrations, forest owners and professional consultants. In particular, we show how to compute the baseline and the additionality of credit-generating forest management activities, and how to reconcile the generation of forest carbon credits with law requirements, technical limitations, and the provision of other ecosystem services. To illustrate the profitability of carbon credit generation, we simulated the application of carbon credit guidelines to two forest-rich mountain watersheds in the southern part of the Piemonte region. The two dominating tree species are beech (Fagus sylvatica L.) and chestnut (Castanea sativa Mill.). We computed current forest carbon stock and carbon credits generated in 20 years under business as usual and an alternative biomass retention scenario. The IFM resulted in an avoided harvest of 39.362 m3 for a net total of 64.014 MgCO2e after subtracting harvest emissions, or 38 Mg ha-1 throughout the permanence period of 20 years. These steps can be replicated in other mountain regions where there is interest in promoting this ecosystem service as an alternative or an addition to production-oriented forest management.</t>
  </si>
  <si>
    <t>2 +</t>
  </si>
  <si>
    <t>Beech and chestnut in southern part of the Piemonte region, Italy</t>
  </si>
  <si>
    <t>Biogeoschiences and Forestry</t>
  </si>
  <si>
    <t>Water limitation can negate the effect of higher temperatures on forest carbon sequestration</t>
  </si>
  <si>
    <t>S Belyazid, Z Giuliana</t>
  </si>
  <si>
    <t>Climate change will bring about a consistent increase in temperatures. Annual precipitation rates are also expected to increase in boreal countries, but the seasonal distribution will be uneven, and several areas in the boreal zone will experience wetter winters and drier summers. This study uses the dynamic forest ecosystem model ForSAFE to estimate the combined effect of changes in temperature and precipitation on forest carbon stocks in Sweden. The model is used to simulate carbon stock changes in 544 productive forest sites from the Swedish National Forest Inventory. Forest carbon stocks under two alternative climate scenarios are compared to stocks under a hypothetical scenario of no climate change (baseline). Results show that lower water availability in the future can cause a significant reduction in tree carbon compared to a baseline scenario, particularly expressed in the southern and eastern parts of Sweden. In contrast, the north-western parts will experience an increase in tree carbon stocks. Results show also that summer precipitation is a better predictor of tree carbon reduction than annual precipitation. Finally, the change in soil carbon stock is less conspicuous than in tree carbon stock, showing no significant change in the north and a relatively small but consistent decline in the south. The study indicates that the prospect of higher water deficit caused by climate change cannot be ignored in future forest management planning.</t>
  </si>
  <si>
    <t xml:space="preserve"> </t>
  </si>
  <si>
    <t>What are intermediate-severity forest disturbances and why are they important?</t>
  </si>
  <si>
    <t xml:space="preserve">JL Hart, JS Kleinman </t>
  </si>
  <si>
    <t xml:space="preserve">The classification of discrete forest disturbance events is usually based on the spatial extent, magnitude, and frequency of the disturbance. Based on these characteristics, disturbances are placed into one of three broad categories, gap-scale, intermediate-severity, or catastrophic disturbance, along the disturbance classification gradient. We contend that our understanding of disturbance processes near the endpoints of the disturbance classification gradient far exceeds that of intermediate-severity events. We hypothesize that intermediate-severity disturbances are more common, and that they are more important drivers of forest ecosystem change than is commonly recognized. Here, we provide a review of intermediate-severity disturbances that includes proposed criteria for categorizing disturbances on the classification gradient. We propose that the canopy opening diameter to height ratio (D:H) be used to delineate gap-scale from intermediate-severity events and that the threshold between intermediate and catastrophic events be based on the influence of residual trees on the composition of the regeneration layer. We also provide examples of intermediate-severity disturbance agents, return intervals for these events, and recommendations for incorporating natural intermediate-severity disturbance patterns in silvicultural systems. </t>
  </si>
  <si>
    <t>WHICH SILVICULTURAL MEASURES ARE RECOMMENDED TO ADAPT FORESTS TO CLIMATE CHANGE? A LITERATURE REVIEW</t>
  </si>
  <si>
    <t xml:space="preserve">C Coşofreţ, L Bouriaud </t>
  </si>
  <si>
    <t>Climate change is a challenge for forest managers and owners. The trees regenerated in forest stands today will have to cope with changing conditions during their lifetime. Adaptive forest management includes a large variety of silvicultural measures: changes in species composition by converting monocultures to mixed forests, changes in forest structure, intensified thinning, or the reduction of rotation time. The aim of this review is to highlight the silvicultural measures and practices that have been recommended for adaptation to climate change, and to apply Bolte’s classification of adaptation strategies in order to identify which type of strategy is recommended in the literature. The literature review shows that active adaptation strategy tends to dominate as compared with passive adaptation or forest conservation measures. On the other hand, active adaptation with intensified thinning, shorter rotation periods, and change in the forest structure presents the risk of being rejected by a part of society for which climate change adaption should be a natural process. In addition, the current policy framework may limit the freedom of active adaptation measures.</t>
  </si>
  <si>
    <t>?Bulletin of the Transilvinia University of Brasov?</t>
  </si>
  <si>
    <t>Wildfires managed for restoration enhance ecological resilience</t>
  </si>
  <si>
    <t>AMG Barros, AA Ager, MA Day, MA Krawchuk…</t>
  </si>
  <si>
    <t>Expanding the footprint of natural fire has been proposed as one potential solution to increase the pace of forest restoration programs in fire‐adapted landscapes of the western USA. However, studies that examine the long‐term socio‐ecological trade‐offs of expanding natural fire to reduce wildfire risk and create fire resilient landscapes are lacking. We used the model Envision to examine the outcomes that might result from increased area burned by what we call “restoration” wildfire in a landscape where the ecological benefits of wildfire are known, but the need to suppress high‐risk fires that threaten human values is also evident. Our study area, in the eastern Cascades of Oregon, USA, includes the Deschutes National Forest where large tracts of mixed conifer forest structure are outside the historical range of variation and characterized by multi‐layer, closed‐canopy stands. We found that simulation of one restoration wildfire per year in addition to high‐risk wildfires in the regular fire season and over the course of 50 yr resulted in a 23% increase in total area burned, but the same probability of fire‐on‐fire interactions. This translated into 0.3% of the national forest burned by restoration wildfire per year and had a small impact in area burned by high‐risk fires albeit more likely in extreme fire years. Smoke production doubled in the restoration scenario relative to the scenario without restoration wildfire, but still resulted in minimal smoke production in most years. Restoration fires burned with low‐ to mixed‐severity and led to a steady reduction in canopy cover and increase in resilient forest structure in dry‐forest types. Habitat for the federally protected northern spotted owl declined with the inclusion of restoration fire, while habitat for species that use recently burned forest stands (e.g., black‐backed woodpecker) increased. Our results suggest that restoration wildfire can improve forest resilience and contribute to restoration efforts in fire‐adapted forests, but there are trade‐offs (wildlife habitat, smoke, area burned in fire‐sensitive forest types), and the level of restoration fire use we simulated is unlikely to have a significant impact on the occurrence of high‐severity wildfires.</t>
  </si>
  <si>
    <t>Ecosphere</t>
  </si>
  <si>
    <t>Will substituting fossil fuels with biofuels lead to a net reduction in CO2 emissions?: The case of district heating in Norrköping municipality</t>
  </si>
  <si>
    <t>S Ljunberg</t>
  </si>
  <si>
    <t>With global warming and the international, national and local goals of reducing greenhouse gas net emissions, the phasing out of fossil fuels are of great importance. One energy source resulting in nearly no net emissions are biofuels. Residue from the forest industry, such as tops and branches, is already today in Sweden an important source of energy, especially in the district heating sector. The demand for forest residue is estimated to increase until 2050 and the potential harvest is a lot larger than what is utilized today. This master thesis tests the hypothesis of biofuels having a climate positive effect when replacing fossil fuels, despite the loss of carbon in the forest soil, which is a feedback of harvesting forest residue. The municipality of Norrköping here works as a case as they are standing in the forefront of turning towards a bio-based economy and a fossil free energy system. The biogeochemical model ForSAFE was used to study if Norrköping can replace all their fossil fuels and solid waste in the district heating for the municipality’s households and public facilities with forest residue from the forest within the municipality’s administrative boundaries. The result show that the productive forest area of the municipality does not yield enough forest residue to fulfil the energy demand from the fossil fuels and the waste. Meanwhile, the soil organic carbon was shown to be decreasing over the simulated years (2000-2300), although the loss did not exceed the emissions from the burning of the replaced fossil fuels. If the productive forest had been large enough to yield enough biomass to meet the demand, the loss of soil organic carbon would still not exceed the amount of carbon dioxide that the fossil fuels would have emitted. This indicates a positive climate effect when replacing fossil fuels with forest residue, reducing net emissions to the atmosphere. Despite the low yield of biomass compared to the energy demand from fossil fuels and waste in Norrköping, a study like this gives a projection of the biomass production and the feedbacks. These effects will be affected by different forest management scenarios and the change in climate. The silvicultural practices have however shown to have negative impacts on the Swedish Environmental Quality Objectives. Threatening the biodiversity and leaching of nutrients and chemicals, resulting in additional feedbacks downstream are examples of effects from disturbance in the forest and forest soil. It is therefore of great importance to consider the natural environment and neatly plan around forestry operations. In the end, the climatic benefit of switching to a fossil free energy system with the help of forest biofuels will have to weighted against the negative impacts. With a landscape view used and great knowledge about feedback effects when forestry planning, the input of biofuels can be a natural way to go for several municipalities in Sweden when wanting to create a bio-based economy with zero net emissions of greenhouse gases.</t>
  </si>
  <si>
    <t xml:space="preserve">Which carbon stocks are included? </t>
  </si>
  <si>
    <t>Simulation model</t>
  </si>
  <si>
    <t>Explicit reference scenario to which all the other scenarios are reflected</t>
  </si>
  <si>
    <t>Harvest rates provided for scenarios</t>
  </si>
  <si>
    <t>Forest carbon stocks provided for scenarios</t>
  </si>
  <si>
    <t>Forest carbon stock changes between scenarios and reference scenario</t>
  </si>
  <si>
    <t>Forest carbon sink or net ecosystem exchange provided for scenarios</t>
  </si>
  <si>
    <t>Over which period carbon indicator can be calculated?</t>
  </si>
  <si>
    <t>Carbon indicator values provided</t>
  </si>
  <si>
    <t>Yes; Average annual harvest rate (0 Mm3 i.e. No harvest)</t>
  </si>
  <si>
    <t>Yes; for all six harvest scenarios</t>
  </si>
  <si>
    <t>100a</t>
  </si>
  <si>
    <t>default value 0.7 (uncertainty range applied 0.4-1.1)</t>
  </si>
  <si>
    <t>Yes (for total living tree biomass)</t>
  </si>
  <si>
    <t>Yes (including soil carbon)</t>
  </si>
  <si>
    <t>Yes; Initial harvest volume is 12,700m3/year</t>
  </si>
  <si>
    <t>20 / 100 a</t>
  </si>
  <si>
    <t>CBM-CFS3 model</t>
  </si>
  <si>
    <t>Yes; all three scenarios have their own baseline</t>
  </si>
  <si>
    <t>A stacked-volume ratio of 0.63</t>
  </si>
  <si>
    <t>belowground biomass, deadwood, litter, organic soil, and mineral soil</t>
  </si>
  <si>
    <t xml:space="preserve">35 a </t>
  </si>
  <si>
    <t>Yes; BAU</t>
  </si>
  <si>
    <t>No (for BAU only)</t>
  </si>
  <si>
    <t>Yes (cumulatively up to 2030 and 2050)</t>
  </si>
  <si>
    <t>NA</t>
  </si>
  <si>
    <t>Forest State Simulator (F2S2), the open source single tree simulator SiTree</t>
  </si>
  <si>
    <t xml:space="preserve">Lingo software </t>
  </si>
  <si>
    <t>Live trees, standing dead trees, understory, down and dead trees, and forest floor</t>
  </si>
  <si>
    <t>BAU</t>
  </si>
  <si>
    <t>Yes (but only as indexes compared to the starting point which is not presented)</t>
  </si>
  <si>
    <t>The authors likely have the harvest data but it is not provided in the paper.</t>
  </si>
  <si>
    <t>Two case study areas in Germany, Brandenburg and Augsburg Western Forest</t>
  </si>
  <si>
    <t>Yes, no harvest</t>
  </si>
  <si>
    <t>20a</t>
  </si>
  <si>
    <t>Monte Carlo Simulation</t>
  </si>
  <si>
    <t>LANDIS-II model / Monte Carlo Simulation</t>
  </si>
  <si>
    <t>Above- and below-ground biomass of live trees, standing biomass
of dead trees</t>
  </si>
  <si>
    <t>Yes (timber volume)</t>
  </si>
  <si>
    <t>50a / 95a</t>
  </si>
  <si>
    <t>0m3/y</t>
  </si>
  <si>
    <t xml:space="preserve">50a / 100a </t>
  </si>
  <si>
    <t>MK Creutzburg, RM Scheller, MS Lucash, SD LeDuc, MG Johnson</t>
  </si>
  <si>
    <t>Yes; for all four scenarios</t>
  </si>
  <si>
    <t>C:N ratio 17</t>
  </si>
  <si>
    <t>No (only carbon sequestration not including carbon loss in harvest)</t>
  </si>
  <si>
    <t>i) above and below-ground biomass, ii) deadwood and ii) harvested wood products (HWP)</t>
  </si>
  <si>
    <t>Yes, BAU</t>
  </si>
  <si>
    <t>0-100a</t>
  </si>
  <si>
    <t>"The scenarios are developed to vary in terms of climate mitigation efforts and the resulting climate change information based on modeling efforts using the GLOBIOM model"</t>
  </si>
  <si>
    <t>living trees, litter and deadwood, soil organic carbon</t>
  </si>
  <si>
    <t>aboveground biomass, litter, and mineral soil</t>
  </si>
  <si>
    <t>50 a</t>
  </si>
  <si>
    <t>2017-2100</t>
  </si>
  <si>
    <t>Soil, buried wood, downed woody debris, stumps, snags, living trees</t>
  </si>
  <si>
    <t>10 biomass pools and 11 dead organic matter pools</t>
  </si>
  <si>
    <t>Carbon Budget Model of the Canadian Forest Sector (CBM-CFS3)</t>
  </si>
  <si>
    <t>Yes (cumulatively up to 2050)</t>
  </si>
  <si>
    <t>FORSEE</t>
  </si>
  <si>
    <t>20, 40, 60, 80, 100</t>
  </si>
  <si>
    <t>Note: above-ground live trees only</t>
  </si>
  <si>
    <t>0-350</t>
  </si>
  <si>
    <t xml:space="preserve">Aboveground living biomass, belowground living biomass, deadwood, litter, and soil organic carbon </t>
  </si>
  <si>
    <t>Living trees, litter and deadwood, soil organic carbon</t>
  </si>
  <si>
    <t>Yes; less harvest</t>
  </si>
  <si>
    <t>0-30 a</t>
  </si>
  <si>
    <t>Yes (vary roughly from 1.1-1.2 in t0 to 1.8-2.0 in t30)</t>
  </si>
  <si>
    <t xml:space="preserve">Living biomass, deadwood, soil organic carbon </t>
  </si>
  <si>
    <t>40a</t>
  </si>
  <si>
    <t>standing volumes of living trees (standing stock)</t>
  </si>
  <si>
    <t>Yes (as percentages of first period harvests)</t>
  </si>
  <si>
    <t>Yes (only for standing stock)</t>
  </si>
  <si>
    <t>0-95a</t>
  </si>
  <si>
    <t>The harvest rate of first period not necessarily provided in the paper and may need to be requested from the authors</t>
  </si>
  <si>
    <t>4a/34a</t>
  </si>
  <si>
    <t>80a</t>
  </si>
  <si>
    <t>90a</t>
  </si>
  <si>
    <t>Yes (scenarios consider harvest of logging residues only)</t>
  </si>
  <si>
    <t>Note: scenarios consider harvest of logging residues only</t>
  </si>
  <si>
    <t>No (scenarios consider planting of trees only)</t>
  </si>
  <si>
    <t>Note: scenarios consider planting of trees only</t>
  </si>
  <si>
    <t>Article not available</t>
  </si>
  <si>
    <t>Only productivity rates and total timber volumes?</t>
  </si>
  <si>
    <t>Evaluation of future forest management scenarios for Sweden using process-based ecosystem models</t>
  </si>
  <si>
    <t>Yes, zero forest management</t>
  </si>
  <si>
    <t>Soil carbon pool and simulated growth rate -&gt; is possible to calculate something?</t>
  </si>
  <si>
    <t>50a / 100a</t>
  </si>
  <si>
    <t>GIS-based model, InVEST model</t>
  </si>
  <si>
    <t>Yes BAU</t>
  </si>
  <si>
    <t>total living biomass, dead organic matter, mineral soil</t>
  </si>
  <si>
    <t>Only absolute historical data set for harvests and carbon stocks provided.</t>
  </si>
  <si>
    <t>Biomass, litter and soil</t>
  </si>
  <si>
    <t xml:space="preserve"> BGC-MAN, Yasso15</t>
  </si>
  <si>
    <t>Note: the authors may have the harvest rate data but it is not provided in the paper. Comparison between shortened and longer rotation period could provide relevant information on carbon impacts of increased stem wood harvest.</t>
  </si>
  <si>
    <t>Yes, baseline</t>
  </si>
  <si>
    <t>10a / 90a</t>
  </si>
  <si>
    <t>Stand volume</t>
  </si>
  <si>
    <t>The land ecosystem model JSBACH and the forest growth model PREBAS (PREBAS applied to study the impacts of forest management)</t>
  </si>
  <si>
    <t>30a, 60a, 90a</t>
  </si>
  <si>
    <t>Only stand volumes provided. The authors may have carbon stock data but it is not provided in the paper.</t>
  </si>
  <si>
    <t>The total above- and below-ground biomass</t>
  </si>
  <si>
    <t>Yes (but in absolute terms only for BAU and different land transition options)</t>
  </si>
  <si>
    <t>Harvest rates are provided in relative terms for scenarios but it is not clear what is the basis for such figures.</t>
  </si>
  <si>
    <t>Standing stock, stem wood</t>
  </si>
  <si>
    <t>biomass and soil</t>
  </si>
  <si>
    <t>No (but stated to be derived from Lundmark et al. 2014)</t>
  </si>
  <si>
    <t>0-40a</t>
  </si>
  <si>
    <t>Note: subject to the availability of harvest data in Lundmark et al. 2014</t>
  </si>
  <si>
    <t>Above- and below-ground biomass and dead organic matter, including soil</t>
  </si>
  <si>
    <t>All</t>
  </si>
  <si>
    <t>Forest Vegetation Simulator (FVS-PN)</t>
  </si>
  <si>
    <t>N/A</t>
  </si>
  <si>
    <t>Stand level growth and yield model system by Wang (2012)</t>
  </si>
  <si>
    <t>Trees, above ground C, below ground C, dead wood</t>
  </si>
  <si>
    <t>WEHAM</t>
  </si>
  <si>
    <t>Forests in the Alps, Austria</t>
  </si>
  <si>
    <t>Aboveground biomass and soil</t>
  </si>
  <si>
    <t>Caldis for trees, Yasso07 for soil C</t>
  </si>
  <si>
    <t>Trees, soil</t>
  </si>
  <si>
    <t>Baul et al.</t>
  </si>
  <si>
    <t>Forests (ISSN 1999-4907)</t>
  </si>
  <si>
    <t>The impacts of alternative forest management scenarios and harvest intensities on climate
change mitigation potential of forest biomass production, utilization and economic profitability
of biomass production were studied in three boreal sub-regions in Finland over a 40-year period.
Ecosystem modelling and life cycle assessment tools were used to calculate the mitigation potential
in substituting fossil materials and energy, expressed as the net CO2 exchange. Currently
recommended management targeting to timber production acted as a baseline management.
Alternative management included maintaining 20% higher or lower stocking in forests and final
felling made at lower breast height diameter than used in the baseline. In alternative management
scenarios, logging residues and logging residues with coarse roots and stumps were harvested in
final felling in addition to timber. The net CO2 exchange in the southern and eastern sub-regions
was higher compared to the western one due to higher net ecosystem CO2 exchange (NEE) over the
study period. Maintaining higher stocking with earlier final felling and intensified biomass harvest
appeared to be the best option to increase both climate benefits and economic returns. Trade-offs
between the highest net CO2 exchange and economic profitability of biomass production existed.
The use of alternative displacement factors largely affected the mitigation potential of forest biomass.</t>
  </si>
  <si>
    <t>18 (x3 south, west, east)</t>
  </si>
  <si>
    <t>Above and below ground living biomass, soil organic matter (litter and humus)</t>
  </si>
  <si>
    <t>Global warming potentials of stemwood used for energy and materials in Southern Finland: differentiation of impacts based on type of harvest and product lifetime</t>
  </si>
  <si>
    <t>Helin, T., Salminen, H., Hynynen, J., Soimakallio, S., Huuskonen, S. and Pingoud, K.</t>
  </si>
  <si>
    <t>Gcb Bioenergy, 8(2), pp.334-345.</t>
  </si>
  <si>
    <t>Wood harvesting in boreal forests typically consists of sequential harvesting operations within a rotation: a few thinnings and a final felling. The aim of this paper is to model differentiated relative global warming potential (GWP) coefficients for stemwood use from different thinnings and final fellings, and correction factors for long‐lived wood products, potentially applicable in life cycle assessment studies. All thinnings and final fellings influence the development of forest carbon stocks. The climate impact of a single harvesting operation is generated in comparison with no harvesting, thus encountering a methodological problem on how to handle the subsequent operations. The dynamic forest stand simulator MOTTI was applied in the modelling of evolution of forest carbon stocks at landscape level in Southern Finland. The landscape‐level approach for climate impact assessment gave results similar to some stand‐level approaches presented in previous literature that included the same forest C pools and also studied the impacts relative to the no‐harvest situation. The climate impacts of stemwood use decreased over time. For energy use, the impacts were higher or similar in the short term and 0–50% lower in the midterm in comparison with an identical amount of fossil CO2. The impacts were to some extent (approximately 20–40%) lower for wood from intermediate thinnings than for wood from final fellings or first thinnings. However, the study reveals that product lifetime has higher relative influence on the climate impacts of wood‐based value chains than whether the stemwood originates from thinnings or final fellings. Although the evolution of future C stocks in unmanaged boreal forests is uncertain, a sensitivity analysis suggests that landscape‐level model results for climate impacts would not be sensitive to the assumptions made on the future evolution of C stocks in unmanaged forest. Energy use of boreal stemwood seems to be far from climate neutral.</t>
  </si>
  <si>
    <t>Southern Finland</t>
  </si>
  <si>
    <t>MOTTI</t>
  </si>
  <si>
    <t>On the trade-offs and synergies between forest carbon sequestration and substitution</t>
  </si>
  <si>
    <t>Mitigation and Adaptation Strategies for Global Change (in press)</t>
  </si>
  <si>
    <t>MELA</t>
  </si>
  <si>
    <t>30a</t>
  </si>
  <si>
    <t>Assessing the greenhouse gas effects of harvested wood products manufactured from managed forests in Canada</t>
  </si>
  <si>
    <t>Chen, J., Ter-Mikaelian, M.T., Yang, H. and Colombo, S.J.</t>
  </si>
  <si>
    <t xml:space="preserve">Forestry: An International Journal of Forest Research 91, 193-205. </t>
  </si>
  <si>
    <t>We developed a life-cycle analysis (LCA) system to quantify the carbon dynamics for Canadian-made harvested wood products (HWP). We considered the carbon stocks of HWP in use and in landfills/dumps, emissions reduced by substituting HWP for non-wood construction materials, HWP production emissions and methane emissions from decomposing wood disposed of in landfills. Carbon dynamics analyses were conducted for five HWP production scenarios. Results indicate structural panels have the highest potential in mitigating greenhouse gases (GHG) emissions, followed by lumber and non-structural panels. Net GHG effects of Canadian-made HWP were evaluated by integrating HWP carbon dynamics with forest carbon analysis using four forest management units (a total of 2.21 million ha of forests managed for timber production) from Ontario, Canada, as a case study. If HWP substitution benefits were estimated using the average displacement factor, and the wood obtained by increasing harvesting (relative to the baseline harvest scenario) in these four management units is used for structural panel, lumber, non-structural panel and business as usual HWP production, 0, 21, 39 and 84 years are needed to achieve net emission reductions, respectively; net emission reductions were, respectively, estimated to be 112, 93, 66 and 21 Mt CO2-equivalent in 100 years. Our results suggest harvesting sustainably managed forests in Canada to produce long-lived solid HWP can significantly contribute to GHG mitigation.</t>
  </si>
  <si>
    <t>5 HWP scenarios</t>
  </si>
  <si>
    <t>HWP-CASE and FORCARB-ON2 models</t>
  </si>
  <si>
    <t>A new way of carbon accounting emphasises the crucial role of sustainable timber use for successful carbon mitigation strategies</t>
  </si>
  <si>
    <t>Härtl, F.H., Höllerl, S. and Knoke, T.</t>
  </si>
  <si>
    <t xml:space="preserve">Mitigation and Adaptation Strategies for Global Change 22, 1163-1192. </t>
  </si>
  <si>
    <t xml:space="preserve"> The roles of forest management and the use of timber for energy in the global carbon cycle are discussed. Recent studies assert that past forest management has been accelerating climate change, for example in Europe. In addition, the increasing tendency to burn timber is an international concern. Here, we show a new way of carbon accounting considering the use of timber as a carbon neutral transfer into a pool of products. This approach underlines the robust, positive carbon mitigation effects of sustainable timber harvesting. Applying this new perspective, sustainable timber use can be interpreted not as a removal but a prevention of carbon being converted within the cycle of growth and respiration. Identifying timber use as a prevention rather than a removal leads to the understanding of timber use as being no source of carbon emissions of forests but as a carbon neutral transfer to the product pool. Subsequently, used timber will then contribute to carbon emissions from the pool of forest products in the future. Therefore, timber use contributes to carbon mitigation by providing a substantial delay of emissions. In a second step, the carbon model is applied to results of a previous study in which different timber price scenarios were used to predict timber harvests in Bavarian forests (Germany). Thus, the influence of the economic dimension “timber price” on the ecological dimension carbon sequestration was derived. It also shows that these effects are stable, even if an increasing tendency of burning timber products for producing energy is simulated. Linking an economic optimization to a biophysical model for carbon mitigation shows how the impact of management decisions on the environment can be derived. Overall, a sustainably managed system of forests and forest products contributes to carbon mitigation in a positive, stable way, even if the prices for (energy) wood rise substantially.</t>
  </si>
  <si>
    <t>2010-2040</t>
  </si>
  <si>
    <t>YAFO</t>
  </si>
  <si>
    <t>Applying a systems approach to assess carbon emission reductions from climate change mitigation in Mexico’s forest sector</t>
  </si>
  <si>
    <t>Olguin, M., Wayson, C., Fellows, M., Birdsey, R., Smyth, C., E., Magnan, M., Dugan, A.J., Mascorro, V.S., Alanís, A., Serrano, E. and Kurz, W., A.</t>
  </si>
  <si>
    <t xml:space="preserve">Environmental Research Letters 13, 035003. </t>
  </si>
  <si>
    <t>The Paris Agreement of the United Nation Framework Convention on Climate Change calls for a balance of anthropogenic greenhouse emissions and removals in the latter part of this century. Mexico indicated in its Intended Nationally Determined Contribution and its Climate Change Mid-Century Strategy that the land sector will contribute to meeting GHG emission reduction goals. Since 2012, the Mexican government through its National Forestry Commission, with international financial and technical support, has been developing carbon dynamics models to explore climate change mitigation options in the forest sector. Following a systems approach, here we assess the biophysical mitigation potential of forest ecosystems, harvested wood products and their substitution benefits (i.e. the change in emissions resulting from substitution of wood for more emissions-intensive products and fossil fuels), for policy alternatives considered by the Mexican government, such as a net zero deforestation rate and sustainable forest management. We used available analytical frameworks (Carbon Budget Model of the Canadian Forest Sector and a harvested wood products model), parameterized with local input data in two contrasting Mexican states. Using information from the National Forest Monitoring System (e.g. forest inventories, remote sensing, disturbance data), we demonstrate that activities aimed at reaching a net-zero deforestation rate can yield significant CO2e mitigation benefits by 2030 and 2050 relative to a baseline scenario ('business as usual'), but if combined with increasing forest harvest to produce long-lived products and substitute more energy-intensive materials, emissions reductions could also provide other co-benefits (e.g. jobs, illegal logging reduction). We concluded that the relative impact of mitigation activities is locally dependent, suggesting that mitigation strategies should be designed and implemented at sub-national scales. We were also encouraged about the ability of the modeling framework to effectively use Mexico's data, and showed the need to include multiple sectors and types of collaborators (scientific and policy-maker communities) to design more comprehensive portfolios for climate change mitigation.</t>
  </si>
  <si>
    <t>2 (4)</t>
  </si>
  <si>
    <t>Mexico</t>
  </si>
  <si>
    <t>Carbon Budget Model of the Canadian Forest Sector and a harvested wood products model</t>
  </si>
  <si>
    <t>Effect of increased wood harvesting and utilization on required greenhouse gas displacement factors of wood-based products and fuels</t>
  </si>
  <si>
    <t>Seppälä, J., Heinonen, T., Pukkala, T., Kilpeläinen, A., Mattila, T., Myllyviita, T., Asikainen, A., Peltola, H.</t>
  </si>
  <si>
    <t>A displacement factor (DF) may be used to describe the efficiency of using wood-based products or fuels instead of fossil-based ones to reduce net greenhouse gas (GHG) emissions. However, the DFs of individual products and their production volumes could not be used alone to evaluate the climate impacts of forest utilization. For this reason, in this study we have developed a methodology to assess a required displacement factor (RDF) for all wood products and bioenergy manufactured and harvested in a certain country in order to achieve zero CO2 equivalent emissions from increased forest utilization over time in comparison with a selected baseline harvesting scenario. Input data for calculations were produced with the simulation model, Monsu, capable of predicting the carbon stocks of forests and wood-based products. We tested the calculations in Finnish conditions in a 100-year time horizon and estimated the current average DF of manufactured wood-based products and fuels in Finland for the interpretation of RDF results. The results showed that if domestic wood harvesting will be increased by 17–33% compared to the basic scenario, the RDF will be 2.0 to 2.4 tC tC−1 for increased wood use in 2017–2116. However, the estimated average DF of manufactured wood-based products and fuels currently in Finland was less than 1.1 tC tC−1. The results indicate strongly that the increased harvesting intensity from the current situation would represent a challenge for the Finnish forest-based bioeconomy from the viewpoint of climate change mitigation. For this reason, there is an immediate need to improve reliability and applicability of the RDF approach by repeating corresponding calculations in different circumstances and by improving estimations of DFs on country levels.</t>
  </si>
  <si>
    <t>100a (2016-2116)</t>
  </si>
  <si>
    <t>Monsu</t>
  </si>
  <si>
    <t>1-100a</t>
  </si>
  <si>
    <t>Uncertainty analysis of climate change mitigation options in the forestry sector using a generic carbon budget model</t>
  </si>
  <si>
    <t>Böttcher et al.</t>
  </si>
  <si>
    <t>Ecological Modelling 213</t>
  </si>
  <si>
    <t>Industrialized countries agreed on a reduction of greenhouse gas emissions under the Kyoto
Protocol. Many countries elected forest management activities and the resulting net balance
of carbon emissions and removals of non-CO2 greenhouse gases by forest management in
their climate change mitigation measures. In this paper a generic dynamic forestry model
(FORMICA) is presented. It has an empirical basis. Several modules trace C pools relevant
for the Kyoto Protocol and beyond: biomass, litter, deadwood and soil, and harvested wood
products. The model also accounts for the substitution of fossil fuels by wood products and
bioenergy.
FORMICA was used to first study the model sensitivity and uncertainty based on data
from Thuringia, a federal state of Germany, to determine the major sources of uncertainty
in carbon accounting at different levels of carbon pool aggregation (biomass, ecosystem,
forestry sector and enhanced forestry sector including the accumulated substitution effect).
Rotation length and maximum increment contributed most to uncertainty in biomass. The
influence of the latter did not diminish with higher level of pool aggregation. Uncertainty
in the enhanced forestry sector was to a smaller degree controlled by product and substi_x0002_tution related parameters. Relative uncertainty decreased with the level of aggregation and
comprehensiveness of the carbon budget.
In a second step the model estimated the sink potential of the Thuringian forestry sector.
The projected average biomass sink for the period of 2003–2043 of 0.6 t C ha−1 year−1 could
be increased by 50% by broadening the perspective to the entire forestry sector, including
substitution effects. A simulation of forest conservation on 20% of the forest area increased C
fixation. However, even in the biomass C pool the expected C stock changes did not exceed
the estimated uncertainty of 40%. A higher level of aggregation (i.e. the inclusion of soil
and litter, product pool and substitution effects) decreases relative uncertainty but also
diminishes differences between different management options. The analysis demonstrates
that the choice of management mitigation options under an accounting scheme should
include the impacts on forest products and of substitution effects.</t>
  </si>
  <si>
    <t>Germany, Thuringia</t>
  </si>
  <si>
    <t>Above- and below-ground C, including soil and litter</t>
  </si>
  <si>
    <t>FORMICA</t>
  </si>
  <si>
    <t>Yes (scenario 3)</t>
  </si>
  <si>
    <t>EU28</t>
  </si>
  <si>
    <t xml:space="preserve">Scenario analyses for the effects of harvesting intensity on development of forest resources, timber supply, carbon balance and biodiversity of Finnish forestry </t>
  </si>
  <si>
    <t>Heinonen et al.</t>
  </si>
  <si>
    <t>We used national scenario analyses to examine the effects of harvesting intensity on the development of forest resources, timber supply, carbon balance, and biodiversity indicators of Finnish forestry in nine 10-year simulation periods (90-year simulation period) under the current climate. Data from the 11th National Forest Inventory of Finland were used to develop five even-flow harvesting scenarios for non-protected forests with the annual harvest ranging from 40 to 100 million m3. The results show that the highest annual even-flow harvest level, which did not decrease the growing stock volume over the 90-year simulation period, was 73 million m3. The total 90-year timber production, consisting of harvested volume and change in growing stock volume, was maximized when the annual harvest was 60 million m3. Volume increment increased for several decades when harvested volume was less than the current volume increment. The total carbon balance of forestry was the highest with low volume of harvested wood. Low harvested volume increased the values of biodiversity indicators, namely volume of deciduous trees, amount of deadwood and area of old forest.</t>
  </si>
  <si>
    <t>1-90a</t>
  </si>
  <si>
    <t>Yasso07</t>
  </si>
  <si>
    <t>Harvesting in boreal forests and the biofuel carbon debt</t>
  </si>
  <si>
    <t>Holtsmark</t>
  </si>
  <si>
    <t>Owing to the extensive critique of food-crop-based biofuels, attention has turned toward second-generation wood-based biofuels. A question is therefore whether timber taken from the vast boreal forests on an increasing scale should serve as a source of wood-based biofuels and whether this will be effective climate policy. In a typical boreal forest, it takes 70–120 years before a stand of trees is mature. When this time lag and the dynamics of boreal forests more generally are taken into account, it follows that a high level of harvest means that the carbon stock in the forest stabilizes at a lower level. Therefore, wood harvesting is not a carbon-neutral activity. Through model simulations, it is estimated that an increased harvest of a boreal forest will create a biofuel carbon debt that takes 190–340 years to repay. The length of the payback time is sensitive to the type of fossil fuels that wood energy replaces.</t>
  </si>
  <si>
    <t>2005-2300</t>
  </si>
  <si>
    <t>Norway, "Relevant to boreal forests"</t>
  </si>
  <si>
    <t>Not specified</t>
  </si>
  <si>
    <t xml:space="preserve">Long-term impacts of forest management on biomass supply and forest resource development: a scenario analysis for Finland </t>
  </si>
  <si>
    <t>Hynynen et al. 2015</t>
  </si>
  <si>
    <t>A national-level scenario analysis was conducted to comprehensively assess the long-term impacts of alternative forest management strategies on potential Finnish forest resource use. Four scenarios with varying management intensities were defined. The future development of forest resources under specific forest management schedules in accordance with the given scenarios was subsequently predicted over a 100-year period using the MOTTI stand simulator. The 10th Finnish National Forest Inventory data served as the initial simulation data, which included data from a network of 46,295 inventory sample plots that covered commercial forest areas across the country. The results suggest that there is significant potential to increase annual removals in a sustainable manner by applying more intensive forest management. In the intensive management scenarios, annual removals increased by approximately 40 % compared with actual removals. Moreover, annual areas of forest regeneration and pre-commercial thinning were 35 and 70 % larger than current treatment areas, respectively. Therefore, intensive management improves the profitability of forest management by nearly 50 %. However, there is significant variation in profitability between geographical regions because of differences in climate, forest site production potential and current forest structures. There were notable differences between scenarios in growing stock volumes and the amount of carbon stocks in forests. Extensive management increased growing stock from 2 to 3.5 billion m3, while intensive management slightly decreased growing stock volumes and carbon stocks in forests. The results indicate that intensively managed forests are more efficient in capturing carbon from the atmosphere than extensively managed forests.</t>
  </si>
  <si>
    <t>Modeling the CO 2-effects of forest management and wood usage on a regional basis</t>
  </si>
  <si>
    <t>Carbon Balance Manag</t>
  </si>
  <si>
    <t>Developed, based on the forest management and wood usage data from the German state of North Rhine-Westphalia</t>
  </si>
  <si>
    <t>The European forest sector: past and future carbon budget and fluxes under different management scenarios</t>
  </si>
  <si>
    <t>Pilli et al.</t>
  </si>
  <si>
    <t>Biogeosciences, 14, 2387–2405, 2017</t>
  </si>
  <si>
    <t>The comprehensive analysis of carbon stocks and fluxes of managed European forests is a prerequisite to quantify their role in biomass production and climate change mitigation. We applied the Carbon Budget Model (CBM) to 26 European countries, parameterized with country information on the historical forest age structure, management practices, harvest regimes and the main natural disturbances. We modeled the C stocks for the five forest pools plus harvested wood products (HWPs) and the fluxes among these pools from 2000 to 2030. The aim is to quantify, using a consistent modeling framework for all 26 countries, the main C fluxes as affected by land-use changes, natural disturbances and forest management and to assess the impact of specific harvest and afforestation scenarios after 2012 on the mitigation potential of the EU forest sector. Substitution effects and the possible impacts of climate are not included in this analysis.
Results show that for the historical period from 2000 to 2012 the net primary productivity (NPP) of the forest pools at the EU level is on average equal to 639 Tg C yr−1. The losses are dominated by heterotrophic respiration (409 Tg C yr−1) and removals (110 Tg C yr−1), with direct fire emissions being only 1 Tg C yr−1, leading to a net carbon stock change (i.e., sink) of 110 Tg C yr−1 . Fellings also transferred 28 Tg C yr−1 of harvest residues from biomass to dead organic matter pools. The average annual net sector exchange (NSE) of the forest system, i.e., the carbon stock changes in the forest pools including HWP, equals a sink of 122 Tg C yr−1 (i.e., about 19 % of the NPP) for the historical period, and in 2030 it reaches 126, 101 and 151 Tg C yr−1, assuming constant, increasing (+20 %) and decreasing (−20 %) scenarios, respectively, of both harvest and afforestation rates compared to the historical period. Under the constant harvest rate scenario, our findings show an incipient aging process of the forests existing in 1990: although NPP increases (+7 %), heterotrophic respiration increases at a greater rate (+13 %) and this leads to a decrease in the sink in the forest pools (−6 %) in 2030 compared to the historical period. By comparing the evolution of the biomass as a function of the NPP (i.e., the turnover time) for each country, we highlighted at least three groups of countries and turnover times. This means that, contrary to the assumptions proposed by other authors, this relationship cannot be assumed as a constant for all the EU countries, but specific conditions, such as the harvest rate, the current age structure and the forest composition, may contribute to the country-specific evolution of biomass stocks. The detailed picture of the C fluxes condensed in this study, and their evolution under different harvest scenarios, may represent both a benchmark for similar studies and a basis for broader analyses (e.g., including substitution effects of wood) on the mitigation potential of the EU forest sector.</t>
  </si>
  <si>
    <t>2012-2030</t>
  </si>
  <si>
    <t>Above- and belowground biomass, dead wood, litter and soil</t>
  </si>
  <si>
    <t>Carbon Budget Model (CBM)</t>
  </si>
  <si>
    <t>Does management improve the carbon balance of forestry?</t>
  </si>
  <si>
    <t>Pukkala</t>
  </si>
  <si>
    <t>Forestry</t>
  </si>
  <si>
    <t>The long-term carbon balance (CB) of unmanaged forest was compared to the CBs of management scenarios which included cuttings. The calculations were done for a typical forest holding representing mineral soil sites in Central Finland. CB was calculated for twenty-one 10-year periods. Three carbon stores and sub-balances were included in the analysis: (1) below- and above-ground biomass of living trees; (2) forest soil (dead organic mat_x0002_ter); and (3) wood-based products. Substitution effects and the releases from harvesting, transporting and manufacturing were included in the CB of products. The no-cutting scenario had the best CB for 120–130 years, after which the cutting scenarios were better. In the no-cutting scenario, the CB of living biomass turned zero after 150 years and the CB of forest soils was still positive after 200 years. At the end of the 210-year simulation period the CB of the unmanaged forest was 0.09 Mg C ha−1
a−1 suggesting that old-growth forest is a weak car_x0002_bon sink. Heavy selective cutting in a mature forest removing half of growing stock volume had a negative influence on the CB of forestry for three decades, after which the balance was better than without cutting. Since the negative and positive effects of cutting have different durations, conclusions about the effect of cutting depend on the length of the time horizon. Because the net effect of cutting is negative in the short term, a short sighted analysis leads to no-cutting decision when carbon sequestration is maximized, which is a wrong decision in a longer term. When harvested volume was equal to volume increment, the carbon stocks stabilized to 65 Mg C ha−1 for living biomass, 80 Mg C ha−1 for soil and 18 Mg C ha−1 for products.</t>
  </si>
  <si>
    <t>210a</t>
  </si>
  <si>
    <t>Monsu, Yasso07</t>
  </si>
  <si>
    <t>Carbon forestry is surprising</t>
  </si>
  <si>
    <t>0-100y</t>
  </si>
  <si>
    <t>Pukkala et al. 2013, Yasso07</t>
  </si>
  <si>
    <t>Assessing trade-offs between carbon sequestration and timber production within a framework of multi-purpose forestry in Austria</t>
  </si>
  <si>
    <t>Seidl et al.</t>
  </si>
  <si>
    <t>Numerous studies have analyzed the carbon sequestration potential of forests and forest management. However, most studies either focused on national and supra-national scales or on the project level in the context of the flexible mechanisms of the Kyoto Protocol. Few studies are available which analyze the effects of alternative silvicultural strategies on carbon sequestration, timber production and other forest services and functions at the operational level of the forest management unit (FMU). The present study investigates effects of three alternative management strategies for secondary Norway spruce forests (Picea abies (L.) Karst.) (Norway spruce age class forestry; continuous cover forestry; conversion to mixed broadleaved forests) and an unmanaged control variant on C sequestration in situ, in wood products and through bioenergy production at the level of a private FMU in Austria, and analyses the interrelationships with timber production and key indicators of biodiversity. The hybrid patch model PICUS v1.4 and a wood products model are employed to simulate forest ecosystem development, timber production, carbon storage in the forest and in wood product pools. Results show that in situ C sequestration is sensitive to forest management with the highest amount of carbon stored in the unmanaged strategy, followed by the continuous cover regime. All three management strategies store substantial quantities of C in the wood products pool. Considering alternative biomass utilization focused on bioenergy production, substantial C offsets could be generated from potential substitution of fossil fuels. Opportunity cost estimates for C sequestration reveal that C sequestration through forest management can be a cost efficient way to reduce atmospheric CO2, but the achievable quantities are limited due to biological limitations and societal constraints. The study emphasizes the importance of developing sustainable forest management strategies that serve the multiple demands on forests in the future.</t>
  </si>
  <si>
    <t>100y</t>
  </si>
  <si>
    <t>PICUS v1.4</t>
  </si>
  <si>
    <t>Quantifying the biophysical climate change mitigation potential of Canada’s forest sector</t>
  </si>
  <si>
    <t xml:space="preserve">Smyth et al. </t>
  </si>
  <si>
    <t>The potential of forests and the forest sector to mitigate greenhouse gas (GHG) emissions is widely recognized, but challenging to quantify at a national scale. Forests and their carbon (C) sequestration potential are affected by management practices, where wood harvesting transfers C out of the forest into products, and subsequent regrowth allows further C sequestration. Here we determine the mitigation potential of the 2.3 × 106 km2 of Canada's managed forests from 2015 to 2050 using the Carbon Budget Model of the Canadian Forest Sector (CBM-CFS3), a harvested wood products (HWP) model that estimates emissions based on product half-life decay times, and an account of emission substitution benefits from the use of wood products and bioenergy. We examine several mitigation scenarios with different assumptions about forest management activity levels relative to a base case scenario, including improved growth from silvicultural activities, increased harvest and residue management for bioenergy, and reduced harvest for conservation. We combine forest management options with two mitigation scenarios for harvested wood product use involving an increase in either long-lived products or bioenergy uses. Results demonstrate large differences among alternative scenarios, and we identify potential mitigation scenarios with increasing benefits to the atmosphere for many decades into the future, as well as scenarios with no net benefit over many decades. The greatest mitigation impact was achieved through a mix of strategies that varied across the country and had cumulative mitigation of 254 Tg CO2e in 2030, and 1180 Tg CO2e in 2050. There was a trade-off between short-term and long-term goals, in that maximizing short term emissions reduction could reduce the forest sector's ability to contribute to longer-term objectives. We conclude that (i) national-scale forest sector mitigation options need to be assessed rigorously from a systems perspective to avoid the development of policies that deliver no net benefits to the atmosphere, (ii) a mix of strategies implemented across the country achieves the greatest mitigation impact, and (iii) because of the time delays in achieving carbon benefits for many forest-based mitigation activities, future contributions of the forest sector to climate mitigation can be maximized if implemented soon.</t>
  </si>
  <si>
    <t>2015-2050</t>
  </si>
  <si>
    <t>10 biomass pools (hardwood and softwood versions of merchantable stem wood, foliage, coarse roots, fine roots, and “other”, which includes branches and nonmerchantable-sized trees), C stocks in 11 dead organic matter pools (which include woody litter, the soil organic horizon and mineral soil), and emissions of carbon dioxide (CO2), methane (CH4), carbon monoxide (CO) from slash burning and wildfires (and using an emissions factor for nitrous oxide (N2O))</t>
  </si>
  <si>
    <t xml:space="preserve">Effects of wood harvesting and utilisation policies on the carbon balance of forestry under changing climate: a Finnish case study </t>
  </si>
  <si>
    <t>Zubizarreta-Gerendiai et al.</t>
  </si>
  <si>
    <t>Forest policy and Economics</t>
  </si>
  <si>
    <t xml:space="preserve">
We studied the effects of different wood harvesting and utilisation policies on the carbon balance and economic profitability of forestry under the current and changing climate (A1B climate scenario). Sixty-year carbon balance was calculated for two Finnish boreal case study areas, one dominated by Scots pine and the other by Norway spruce. Carbon balance included changes in the carbon pools of living forest biomass (above- and below-ground), dead organic matter and wood products, as well as carbon releases from harvesting, transporting and manufacturing. Substitution effects of using biofuel instead of fossil-fuels were also taken into account. Business-as-usual (baseline) management policy (even-aged forestry: thinning from below, harvesting timber for wood-based products from thinning and final felling) and five other management policies were applied by changing the timing and type of thinning and the utilisation of harvested trees. Net present value (NPV, 2%) and carbon balance were maximised with even-flow net income constraints. In both case study areas, postponing the thinning of young stands and using thinning from above improved carbon balance and NPV. The use of pulpwood, logging residues and stumps as biofuel also increased carbon balance. Climate warming improved carbon balance and NPV when harvests were not increased from those under the current climate.</t>
  </si>
  <si>
    <t>60a</t>
  </si>
  <si>
    <t>The Monsu simulation-optimisation tool</t>
  </si>
  <si>
    <t>35a</t>
  </si>
  <si>
    <t>A regional assessment of land‐based carbon mitigation potentials: bioenergy, BECCS, reforestation, and forest management</t>
  </si>
  <si>
    <t>Krause, Knoke and Rammig</t>
  </si>
  <si>
    <t>GCB-Bioenergy</t>
  </si>
  <si>
    <t>Land‐based solutions are indispensable features of most climate mitigation scenarios. Here we conduct a novel cross‐sectoral assessment of regional carbon mitigation potential by running an ecosystem model with an explicit representation of forest structure and climate impacts for Bavaria, Germany, as a case study. We drive the model with four high‐resolution climate projections (EURO‐CORDEX) for the representative concentration pathway RCP4.5 and present‐day land‐cover from three satellite‐derived datasets (CORINE, ESA‐CCI, MODIS) and identify total mitigation potential by not only accounting for carbon storage but also material and energy substitution effects. The model represents the current state in Bavaria adequately, with a simulated forest biomass 12.9 ± 0.4% lower than data from national forest inventories. Future land‐use changes according to two ambitious land‐use harmonization scenarios (SSP1xRCP2.6, SSP4xRCP3.4) achieve a mitigation of 206 and 247 Mt C (2015–2100 period) via reforestation and the cultivation and burning of dedicated bioenergy crops, partly combined with carbon capture and storage. Sensitivity simulations suggest that converting croplands or pastures to bioenergy plantations could deliver a carbon mitigation of 40.9 and 37.7 kg C/m2, respectively, by the year 2100 if used to replace carbon‐intensive energy systems and combined with CCS. However, under less optimistic assumptions (including no CCS), only 15.3 and 12.2 kg C/m2 are mitigated and reforestation might be the better option (20.0 and 16.8 kg C/m2). Mitigation potential in existing forests is limited (converting coniferous into mixed forests, nitrogen fertilization) or even negative (suspending wood harvest) due to decreased carbon storage in product pools and associated substitution effects. Our simulations provide guidelines to policy makers, farmers, foresters, and private forest owners for sustainable and climate‐benefitting ecosystem management in temperate regions. They also emphasize the importance of the CCS technology which is regarded critically by many people, making its implementation in the short or medium term currently doubtable.</t>
  </si>
  <si>
    <t>LPJ‐GUESS</t>
  </si>
  <si>
    <t>Climate effects of forestry and substitution of concrete buildings and fossil energy</t>
  </si>
  <si>
    <t>Gustavsson et al.</t>
  </si>
  <si>
    <t>201a</t>
  </si>
  <si>
    <t>Soil, deadwood, living biomass</t>
  </si>
  <si>
    <t>The Heureka Regwise simulator is used to model forest development and harvest. Soil carbon stock estimates are based on the Q model</t>
  </si>
  <si>
    <t>Yes on production scenarios. Production scenario uses higher management intensity such as species selection and fertilization to increase forest growth level by 40% after 100 years.</t>
  </si>
  <si>
    <t>Yes, RCP4.5 in all</t>
  </si>
  <si>
    <t>Rüter et al. 2016</t>
  </si>
  <si>
    <t>GLOBIOM</t>
  </si>
  <si>
    <t>Yes (AR and deforestation is included)</t>
  </si>
  <si>
    <t>Ohmichen et al. 2018</t>
  </si>
  <si>
    <t>Böttcher et al. 2018</t>
  </si>
  <si>
    <t>Mund et al. 2015</t>
  </si>
  <si>
    <t>SILVA</t>
  </si>
  <si>
    <t>Gutsch et al. 2018</t>
  </si>
  <si>
    <t>4C (FORESEE–FORESt Ecosystems in a Changing Environment)</t>
  </si>
  <si>
    <t>Russian forests and 
climate change</t>
  </si>
  <si>
    <t>Leskinen et al.</t>
  </si>
  <si>
    <t xml:space="preserve">What Science Can Tell Us </t>
  </si>
  <si>
    <t>Living biomass</t>
  </si>
  <si>
    <t>EFISCEN</t>
  </si>
  <si>
    <t>The Effect of Harvesting on National Forest Carbon
Sinks up to 2050 Simulated by the CBM-CFS3 Model:
A Case Study from Slovenia</t>
  </si>
  <si>
    <t xml:space="preserve">Jevsenak et al. </t>
  </si>
  <si>
    <t>36a</t>
  </si>
  <si>
    <t>Slovenia</t>
  </si>
  <si>
    <t>Aboveground, belowground, deadwood, litter, soil</t>
  </si>
  <si>
    <t>CBM-CFS3</t>
  </si>
  <si>
    <t xml:space="preserve">Jandl et al. </t>
  </si>
  <si>
    <t>We simulated Austrian forests under different sustainable management scenarios.
A reference scenario was compared to scenarios focusing on the provision of bioenergy, enhancing
the delivery of wood products, and reduced harvesting rates. The standing stock of the stem biomass,
carbon in stems, and the soil carbon pool were calculated for the period 2010–2100. We used the
forest growth model Câldis and the soil carbon model Yasso07. The wood demand of all scenarios
could be satisfied within the simulation period. The reference scenario led to a small decrease of the
stem biomass. Scenarios aiming at a supply of more timber decreased the standing stock to a greater
extent. Emphasizing the production of bioenergy was successful for several decades but ultimately
exhausted the available resources for fuel wood. Lower harvesting rates reduced the standing stock of
coniferous and increased the standing stock of deciduous forests. The soil carbon pool was marginally
changed by different management strategies. We conclude that the production of long-living wood
products is the preferred implementation of climate-smart forestry. The accumulation of carbon in
the standing biomass is risky in the case of disturbances. The production of bioenergy is suitable as a
byproduct of high value forest products.</t>
  </si>
  <si>
    <t>Stem biomass, soil</t>
  </si>
  <si>
    <t>Long-term impacts of increased timber harvests on ecosystem services and
biodiversity: A scenario study based on national forest inventory data</t>
  </si>
  <si>
    <t xml:space="preserve">Blattert et al. </t>
  </si>
  <si>
    <t>The transition to a climate-neutral economy is expected to increase future timber demands and endanger the multi_x0002_functionality of forests. National scenario analyses are needed to determine long-term forest management impacts and
support forest policy making in defining guidelines for the sustainable provision of forests’ ecosystem services and
biodiversity (ESB). Using national forestry inventory data, the forest management model MASSIMO and a model to
estimate harvesting costs, we simulated forest development in Switzerland under five politically relevant timber har_x0002_vesting scenarios until 2106 (business as usual and four increased timber mobilisation scenarios). Model results were
analysed using a utility-based multi-criteria approach regarding timber production, protection against gravitational
hazards, carbon sequestration and biodiversity conservation for the whole of Switzerland and for five sub-regions. The
development of ESB benefits over time and existing trade-offs were analysed. Apart from the Plateau region, the
business-as-usual scenario resulted in the highest overall ESB benefits. However, this scenario did not mobilise possible
timber potentials, which is not in line with current forest policies. In the Plateau region, ESB benefited most under a
constant growing stock scenario that guaranteed long-term sustainable timber usage. Nevertheless, both scenarios
showed strong trade-offs between biodiversity conservation and the service carbon sequestration. The latter was
achieved best under a scenario with conifer promotion and increased harvested timber volumes that can be used for
long-living timber products and substitution of energy intensive materials and fossil fuels. Even though weighting the
ESB according to regional management priorities further increased the trade-off situation, it also increased the overall
benefits of harvesting scenarios, except for in mountainous regions. We conclude that no single scenario can maximize
all ESB benefits simultaneously. A combination of locally adapted scenarios with targeted priorities can guarantee a
higher degree of multifunctionality and long-term timber supply, but at the cost of locally more accentuated trade-offs.
Overall, our study provides new insights into ESB interactions, and the presented multi-criteria framework and results
provide a valuable basis to support forest policy decision making in Switzerland and beyond.</t>
  </si>
  <si>
    <t>Switzerland</t>
  </si>
  <si>
    <t>MASSIMO</t>
  </si>
  <si>
    <t>Climate mitigation forestry—temporal trade-offs</t>
  </si>
  <si>
    <t xml:space="preserve">Skytt et al. </t>
  </si>
  <si>
    <t>Environmental research letters</t>
  </si>
  <si>
    <t>The 1.5 ◦C target for global warming calls for evaluating short-term (30–50 years) climate change
mitigation with different forests usage. In the current scientific literature and in the public debate,
there are contrasting views on how forests should be managed to maximize total climate benefit,
including the use of products and changes in carbon pools. Three major factors influence the
conclusions in different studies: (a) time horizon, (b) site productivity, (c) substitution
calculations. Here we show the dependency among these factors by an analysis of four harvest
scenarios: 95%, 60%, 40% and 0% of growth, which are compared to a business as usual scenario
(80%). The analyses are made for five counties in Sweden, which covers a wide range in forest
productivities, from 2.5 m3 ha−1
yr−1
(north) to 11.5 m3 ha−1
yr−1
(south).
The results show:
(a) Reduced harvest levels provide increased climate benefits on short time scales (at least 50 years).
(b) Increased harvesting from current level is counterproductive on both short and long term.
(c) The potential effect on the carbon balance of a no-harvest scenario in the five counties, is larger
(1.1–16 times) than the expected emissions from all other anthropogenic activities until 2045.
(d) Short-term climate benefits of reduced harvesting are largest in highly productive forests. Smal_x0002_ler but more long-lasting benefits can be obtained by aiming at harvest reductions in less
productive forests.
(e) Strategies focused on short-term benefits need to be adapted to the future development of sub_x0002_stitution factors and forest growth. If substitution effects become higher, increased harvest levels
will be beneficial after 2050 in high productive forests. However, if future substitution effects
decrease, which is a plausible and desired development, low harvest strategies are preferred in
both short- and long-term time perspectives.
We conclude that even moderate reductions of harvest levels would provide substantial climate
benefits.</t>
  </si>
  <si>
    <t>155a</t>
  </si>
  <si>
    <t>Living and dead trees, soil</t>
  </si>
  <si>
    <t>Heureka</t>
  </si>
  <si>
    <t>Study</t>
  </si>
  <si>
    <t>scenarios compared</t>
  </si>
  <si>
    <t>Change in forest C stock</t>
  </si>
  <si>
    <t>Change in biomass C harvested</t>
  </si>
  <si>
    <t>Carbon indicator (C/C)</t>
  </si>
  <si>
    <t>Soimakallio et al. 2016</t>
  </si>
  <si>
    <t>100 a</t>
  </si>
  <si>
    <t>97.5%:le value</t>
  </si>
  <si>
    <t>mean value</t>
  </si>
  <si>
    <t>2.5%:ile value</t>
  </si>
  <si>
    <t>Gustavsson et al. 2017</t>
  </si>
  <si>
    <t>50a</t>
  </si>
  <si>
    <t>Baskent 2019</t>
  </si>
  <si>
    <t>Jandl 2018</t>
  </si>
  <si>
    <t>Diaz 2018</t>
  </si>
  <si>
    <t>95a</t>
  </si>
  <si>
    <t>Helin et al. 2016</t>
  </si>
  <si>
    <t>Soimakallio et a. 2021</t>
  </si>
  <si>
    <t>Gries et al. 2019</t>
  </si>
  <si>
    <t xml:space="preserve"> Carbon stocks and timber harvest. Alternative policy approaches for the Great Bear rainforest and their consequences</t>
  </si>
  <si>
    <t>Creutzburg et al 2016</t>
  </si>
  <si>
    <t>Li 2019</t>
  </si>
  <si>
    <t xml:space="preserve">Dong et al. </t>
  </si>
  <si>
    <t>Satir 2018</t>
  </si>
  <si>
    <t>Zubizarreta-Gerendiain 2016a</t>
  </si>
  <si>
    <t>Bösch 2017</t>
  </si>
  <si>
    <t>Chen et al. 2018</t>
  </si>
  <si>
    <t>Härtl et al. 2017</t>
  </si>
  <si>
    <t>Olguin et al 2018</t>
  </si>
  <si>
    <t>BAU -&gt; +50% harvest, +2,7 m3/ha/y growth</t>
  </si>
  <si>
    <t>BAU-INT1</t>
  </si>
  <si>
    <t>BAU-INT2</t>
  </si>
  <si>
    <t>Baul et al. 2017</t>
  </si>
  <si>
    <t>Pukkala 2018</t>
  </si>
  <si>
    <t>Carbon forestry is suprising</t>
  </si>
  <si>
    <t>Knauf 2015</t>
  </si>
  <si>
    <t>Krause 2020</t>
  </si>
  <si>
    <t>A regional assessment of land‐based carbon mitigation potentials: Bioenergy, BECCS, reforestation, and forest management</t>
  </si>
  <si>
    <t>Zubizarreta-Gerendiai et al. 2016b</t>
  </si>
  <si>
    <t>Effects of wood harvesting and utilisation policies on the carbon balance of forestry under changing climate: a Finnish case study</t>
  </si>
  <si>
    <t>Böttcher et al. 2008</t>
  </si>
  <si>
    <t>BAU-ext</t>
  </si>
  <si>
    <t>BAU-int</t>
  </si>
  <si>
    <t>BAU-no harvest</t>
  </si>
  <si>
    <t>Heinonen et al. 2017</t>
  </si>
  <si>
    <t>BAU(S60)-ext(S40)</t>
  </si>
  <si>
    <t>BAU(S60)-int(S80)</t>
  </si>
  <si>
    <t>BAU(S60)-int(S100)</t>
  </si>
  <si>
    <t>BAU(S60)-int(SUS max sustainable harvest)</t>
  </si>
  <si>
    <t>Holtsmark 2012</t>
  </si>
  <si>
    <t>Pilli et al. 2017</t>
  </si>
  <si>
    <t>Pukkala 2017</t>
  </si>
  <si>
    <t>no harvest-&gt; 2,7m3 ha-1 y-1</t>
  </si>
  <si>
    <t>Seidl et al. 2007</t>
  </si>
  <si>
    <t>MS1 -&gt; MS2</t>
  </si>
  <si>
    <t>MS1 -&gt; MS3</t>
  </si>
  <si>
    <t>MS1 -&gt; MS4</t>
  </si>
  <si>
    <t>BAU-ext(harvest less, reduce harvest levels and restrict harvest area)</t>
  </si>
  <si>
    <t>BAU-int(bioenergy harvest, clear cut harvest for bioenergy feedstock)</t>
  </si>
  <si>
    <t>BAU-int(bioenergy CT, commercial thinning for bioenergy feedstock)</t>
  </si>
  <si>
    <t>BAU-int(bioenergy PCT, pre-commercial thinning for bioenergy feedstock)</t>
  </si>
  <si>
    <t>Gustavsson 2021</t>
  </si>
  <si>
    <t>BAU-EXT</t>
  </si>
  <si>
    <t>BAU-INT</t>
  </si>
  <si>
    <t>Leskinen et al. 2020</t>
  </si>
  <si>
    <t>Jevsenak et al. 2020</t>
  </si>
  <si>
    <t>BAU-PLAN</t>
  </si>
  <si>
    <t>BAU-LOW</t>
  </si>
  <si>
    <t>BAU-HIGH</t>
  </si>
  <si>
    <t>BAU-HAZ</t>
  </si>
  <si>
    <t>Jandl et al. 2018</t>
  </si>
  <si>
    <t>BAU-1a</t>
  </si>
  <si>
    <t>BAU-1b</t>
  </si>
  <si>
    <t>BAU-1c</t>
  </si>
  <si>
    <t>BAU-2</t>
  </si>
  <si>
    <t>Blattert et al. 2020</t>
  </si>
  <si>
    <t>Skytt et al. 2021</t>
  </si>
  <si>
    <t>Pang et al. 2017</t>
  </si>
  <si>
    <t>same than in the above row</t>
  </si>
  <si>
    <t xml:space="preserve"> Journal of Geophysical Research: Atmospheres</t>
  </si>
  <si>
    <t>Qualification</t>
  </si>
  <si>
    <t>Journal/type of publication</t>
  </si>
  <si>
    <t>Book Chapter</t>
  </si>
  <si>
    <t>Conference programme</t>
  </si>
  <si>
    <t>Yes (baseline management)</t>
  </si>
  <si>
    <t>above and below ground carbon in living trees</t>
  </si>
  <si>
    <t>No (transparency issue; not provided separately for forest)</t>
  </si>
  <si>
    <t>Carbon in living biomass</t>
  </si>
  <si>
    <t>1 (all 4 scenarios produce 10,000 m3 of timber each year from a 30,000 ha forest area)</t>
  </si>
  <si>
    <t>Above-ground biomass</t>
  </si>
  <si>
    <t>Above-ground biomass (?)</t>
  </si>
  <si>
    <t>Above ground, roots, DOM, soil</t>
  </si>
  <si>
    <t>PICUS</t>
  </si>
  <si>
    <t>aboveground biomass, belowground biomass, soil organic matter, dead biomass</t>
  </si>
  <si>
    <t>Aboveground biomass, belowground biomass, soil, and dead organic matter</t>
  </si>
  <si>
    <t>Yes (The long‐term average of CC45 scenario serves as the baseline from which C credits are calculated.)</t>
  </si>
  <si>
    <t>aboveground live biomass, live roots, snags and logs</t>
  </si>
  <si>
    <t>aboveground live, dead standing carbon, dead downed carbon, soil organic carbon, forest floor carbon</t>
  </si>
  <si>
    <t>aboveground carbon, soil carbon</t>
  </si>
  <si>
    <t>Biome-BGC</t>
  </si>
  <si>
    <t>aboveground live tree biomass</t>
  </si>
  <si>
    <t>Aboveground carbon</t>
  </si>
  <si>
    <t>Aboveground biomass</t>
  </si>
  <si>
    <t>ForGATE</t>
  </si>
  <si>
    <t>Above- and below-ground live and dead biomass</t>
  </si>
  <si>
    <t>above-ground and below-ground biomass of living tree</t>
  </si>
  <si>
    <t>A spatially explicit management planning model</t>
  </si>
  <si>
    <t>Forest Biomass and Dead organic matter Carbon (FBDC) model</t>
  </si>
  <si>
    <t>Biomass, litter, dead wood, mineral soil</t>
  </si>
  <si>
    <t>Number</t>
  </si>
  <si>
    <t xml:space="preserve">Baskent EZ </t>
  </si>
  <si>
    <t xml:space="preserve">Yes, in two scenario comparisons (T26-T26-, T26-T26-). </t>
  </si>
  <si>
    <t>Bösch M, Elsasser P, Rock J, Rüter S, Weimar</t>
  </si>
  <si>
    <t>Creutzburg MK, Scheller RM, Lucash MS, LeDuc SD,  Johnson MG</t>
  </si>
  <si>
    <t>Yes, in two scenario comparisons (BAU-Low harvest, BAU-Ecological forestry)</t>
  </si>
  <si>
    <t>Diaz DD, Loreno S, Ettl GJ, Davies B</t>
  </si>
  <si>
    <t>Dong L, Lu W, Liu Z</t>
  </si>
  <si>
    <t>Yes, in two scenario comparisons ($0-$60, $0-$100, $0-$200)</t>
  </si>
  <si>
    <t>Griess VC, Man CD, Leclerc ME, Tansey J, Bull QC</t>
  </si>
  <si>
    <t xml:space="preserve">Yes
 </t>
  </si>
  <si>
    <t>Gustavsson L, Haus S, Lundblad M</t>
  </si>
  <si>
    <t>Yes, in BAU-Production scenario comparison</t>
  </si>
  <si>
    <t>Jandl N, Jandl R, Schindlbacher A</t>
  </si>
  <si>
    <t>Li H, Liu G, Liu Y, Zhu Y, Yang X</t>
  </si>
  <si>
    <t>Pingoud K, Ekholm T, Soimakallio S, Helin T</t>
  </si>
  <si>
    <t>Satir E</t>
  </si>
  <si>
    <t>Yes, in 2 scenarios which were excluded (afforestation)</t>
  </si>
  <si>
    <t>Soimakallio S, Saikku L, Valsta L, Pingoud K</t>
  </si>
  <si>
    <t>Zubizarreta-Gerendiain A, Garcia-Gonzalo J, Strandman H, Jylhä K, Peltola H</t>
  </si>
  <si>
    <t>Yes, in two scenario comparisons (70base-70heavy: Current climate, Southern Finland, 70base-70light: Current climate, Southern Finland)</t>
  </si>
  <si>
    <t>Forests can help mitigate climate change in different ways, such as by storing carbon in forest ecosystems, and by producing a renewable supply of material and energy products. We analyse the climate implications of different scenarios for forestry, bioenergy and wood construction. We consider three main forestry scenarios for Kronoberg County in Sweden, over a 201-year period. The Business-as-usual scenario mirrors today’s forestry while in the Production scenario the forest productivity is increased by 40% through more intensive forestry. In the Set-aside scenario 50% of forest land is set-aside for conservation. The Production scenario results in less net carbon di_x0002_oxide emissions and cumulative radiative forcing compared to the other scenarios, after an initial period of 30–35 years during which the Set-aside scenario has less emissions. In the end of the analysed period, the Production scenario yields strong emission reductions, about ten times greater than the initial reduction in the Set-aside scenario. Also, the Set-aside scenario has higher emissions than Business-as-usual after about 80 years. Increasing the harvest level of slash and stumps results in climate benefits, due to replacement of more fossil fuel. Greatest emission reduction is achieved when biomass replaces coal, and when modular timber buildings are used. In the long run, active forestry with high harvest and efficient utilisation of biomass for replacement of carbon-intensive non-wood products and fuels provides significant climate mitigation, in contrast to setting aside forest land to store more carbon in the forest and reduce the harvest of biomass.</t>
  </si>
  <si>
    <t>Balancing trade-offs between ecosystem services in Germany’s forests under climate change</t>
  </si>
  <si>
    <t>Germany’s forests provide a variety of ecosystem services. Sustainable forest management aims to
optimize the provision of these services at regional level. However, climate change will impact forest
ecosystems and subsequently ecosystem services. The objective of this study is to quantify the effects of
two alternative management scenarios and climate impacts on forest variables indicative of ecosystem
services related to timber, habitat, water, and carbon. The ecosystem services are represented through
nine model output variables (timber harvest, above and belowground biomass, net ecosystem
production, soil carbon, percolation, nitrogen leaching, deadwood, tree dimension, broadleaf tree
proportion) from the process-based forest model 4C. We simulated forest growth, carbon and water
cycling until 2045 with 4C set-up for the whole German forest area based on National Forest Inventory
data and driven by three management strategies (nature protection, biomass production and a
baseline management) and an ensemble of regional climate scenarios (RCP2.6, RCP 4.5, RCP 8.5).
We provide results as relative changes compared to the baseline management and observed climate.
Forest management measures have the strongest effects on ecosystem services inducing positive or
negative changes of up to 40% depending on the ecosystem service in question, whereas climate
change only slightly alters ecosystem services averaged over the whole forest area. The ecosystem
services ‘carbon’ and ‘timber’ benefit from climate change, while ‘water’ and ‘habitat’ lose. We detect
clear trade-offs between ‘timber’ and all other ecosystem services, as well as synergies between ‘habitat’
and ‘carbon’. When evaluating all ecosystem services simultaneously, our results reveal certain
interrelations between climate and management scenarios. North-eastern and western forest regions
are more suitable to provide timber (while minimizing the negative impacts on remaining ecosystem
services) whereas southern and central forest regions are more suitable to fulfil ‘habitat’ and ‘carbon’
services. The results provide the base for future forest management optimizations at the regional scale
in order to maximize ecosystem services and forest ecosystem sustainability at the national scale</t>
  </si>
  <si>
    <t>Yes, in one scenario comparison (BAU-EXT)</t>
  </si>
  <si>
    <t>Yes, fertilization and genetically improved planting material in INT and QLTY.</t>
  </si>
  <si>
    <t>Yes, in two scenario comparisons (A0-A100, A0-A300)</t>
  </si>
  <si>
    <t>Yes, in three scenario comparisons. In BAU-1b and BAU-1c datapoints for long have a harvest difference &gt;5%.</t>
  </si>
  <si>
    <t>With the advent of global warming, forests are becoming an increasingly important carbon
sink that can mitigate the negative effects of climate change. An understanding of the carbon dynamics
of forests is, therefore, crucial to implement appropriate forest management strategies and to meet the
expectations of the Paris Agreement with respect to international reporting schemes. One of the most
frequently used models for simulating the dynamics of carbon stocks in forests is the Carbon Budget
Model of the Canadian Forest Sector (CBM-CFS3). We applied this model in our study to evaluate
the effects of harvesting on the carbon sink dynamics in Slovenian forests. Five harvesting scenarios
were defined: (1) business as usual (BAU), (2) harvesting in line with current forest management
plans (PLAN), (3) more frequent natural hazards (HAZ), (4) high harvest (HH) and (5) low harvest
(LH). The simulated forest carbon dynamics revealed important differences between the harvesting
scenarios. Relative to the base year of 2014, by 2050 the carbon stock in above-ground biomass is
projected to increase by 28.4% (LH), 19% (BAU), 10% (PLAN), 6.5% (HAZ) and 1.2% (HH). Slovenian
forests can be expected to be a carbon sink until harvesting exceeds approximately 9 million m3
annually, which is close to the calculated total annual volume increase. Our results are also important
in terms of Forest Reference Levels (FRL), which will take place in European Union (EU) member
states in the period 2021–2025. For Slovenia, the FRL was set to −3270.2 Gg CO2 eq/year, meaning
that the total timber harvested should not exceed 6 million m3 annually</t>
  </si>
  <si>
    <t xml:space="preserve">Knauf et al. </t>
  </si>
  <si>
    <t>Background: At the 15th Conference of Parties of the UN Framework Convention on Climate Change, Copenhagen,
2009, harvested wood products were identified as an additional carbon pool. This modification eliminates inconsistencies
in greenhouse gas reporting by recognizing the role of the forest and timber sector in the global carbon cycle.
Any additional CO2-effects related to wood usage are not considered by this modification. This results in a
downward bias when the contribution of the forest and timber sector to climate change mitigation is assessed.
The following article analyses the overall contribution to climate protection made by the forest management and
wood utilization through CO2-emissions reduction using an example from the German state of North Rhine-Westphalia.
Based on long term study periods (2011 to 2050 and 2100, respectively). Various alternative scenarios for forest
management and wood usage are presented.
Results: In the mid- to long-term (2050 and 2100, respectively) the net climate protection function of scenarios with
varying levels of wood usage is higher than in scenarios without any wood usage. This is not observed for all scenarios
on short and mid term evaluations.
The advantages of wood usage are evident although the simulations resulted in high values for forest storage in the C
pools. Even the carbon sink effect due to temporal accumulation of deadwood during the period from 2011 to 2100 is
outbalanced by the potential of wood usage effects.
Conclusions: A full assessment of the CO2-effects of the forest management requires an assessment of the forest
supplemented with an assessment of the effects of wood usage. CO2-emission reductions through both fuel and
material substitution as well as CO2 sink in wood products need to be considered.
An integrated assessment of the climate protection function based on the analysis of the study’s scenarios provides
decision parameters for a strategic approach to climate protection with regard to forest management and wood use at
regional and national levels.
The short-term evaluation of subsystems can be misleading, rendering long-term evaluations (until 2100, or even
longer) more effective. This is also consistent with the inherently long-term perspective of forest management
decisions and measures.</t>
  </si>
  <si>
    <t>Yes, in one scenario comparison (Reference-CSF 2)</t>
  </si>
  <si>
    <t>Klimaschutzwirkung des Wald- und Holzsektors: Schutz- und Nutzungsszenarien für drei Modellregionen in Thüringen</t>
  </si>
  <si>
    <t xml:space="preserve">Mund et al. </t>
  </si>
  <si>
    <t>BfN-Skripten 396</t>
  </si>
  <si>
    <t>Thünen Report 59</t>
  </si>
  <si>
    <t>Trade-offs and synergies among ecosystem services under different
forest management scenarios – The LEcA tool</t>
  </si>
  <si>
    <t>Pang et al.</t>
  </si>
  <si>
    <t>Forests provide a multitude of ecosystem services. In Sweden, the goal to replace fossil fuels could induce
substantial changes in the current management and use of forests. Therefore, methods and tools are
needed to assess synergies and trade-offs between ecosystem services for policy and planning alterna_x0002_tives. The aim of this study was to develop methods for integrated sustainability assessment of forest
management strategies for long-term provisioning of various ecosystem services. For this purpose, the
Landscape simulation and Ecological Assessment (LEcA) tool was developed to analyse synergies and
trade-offs among five ecosystem services: bioenergy feedstock and industrial wood production, forest
carbon storage, recreation areas and habitat networks. Forest growth and management were simulated
for two scenarios; the EAF-tot scenario dominated by even-aged forestry (EAF), and the CCF-int scenario
with a combination of continuous-cover forestry (CCF) and intensified EAF. The results showed trade-offs
between industrial wood and bioenergy production on one side and habitat, recreation and carbon stor_x0002_age on the other side. The LEcA tool showed great potential for evaluation of impacts of alternative poli_x0002_cies for land zoning and forest management on forest ecosystem services. It can be used to assess the
consequences of forest management strategies related to renewable energy and conservation policies.</t>
  </si>
  <si>
    <t>Kronoberg county</t>
  </si>
  <si>
    <t>LEcA Tool</t>
  </si>
  <si>
    <t xml:space="preserve"> EU 26</t>
  </si>
  <si>
    <t>Background: Forestry offers possibilities to sequestrate carbon in living biomass, deadwood and forest soil, as well
as in products prepared of wood. In addition, the use of wood may reduce carbon emissions from fossil fuels.
However, harvesting decreases the carbon stocks of forests and increases emissions from decomposing harvest
residues.
Methods: This study used simulation and optimization to maximize carbon sequestration in a boreal forest estate
consisting of nearly 600 stands. A reference management plan maximized net present value and the other plans
maximized the total carbon balance of a 100-, 200- or 300-year planning horizon, taking into account the carbon
balances of living forest biomass, dead organic matter, and wood-based products
Results: Maximizing carbon balance led to low cutting level with all three planning horizons. Depending on the
time span, the carbon balance of these schedules was 2 to 3.5 times higher than in the plan that maximized net
present value. It was not optimal to commence cuttings when the carbon pool of living biomass and dead organic
matter stopped increasing after 150–200 years.
Conclusions: Letting many mature trees to die was a better strategy than harvesting them when the aim was to
maximize the long-term carbon balance of boreal Fennoscandian forest. The reason for this conclusion was that
large dead trees are better carbon stores than harvested trees. To alter this outcome, a higher proportion of
harvested trees should be used for products in which carbon is stored for long time.</t>
  </si>
  <si>
    <t>ClimWood2030 ‘Climate benefits of material substitution by forest biomass and harvested wood products:  Perspective 2030’</t>
  </si>
  <si>
    <t>Report</t>
  </si>
  <si>
    <t xml:space="preserve">The ClimWood2030 study, commissioned by DG CLIMA of the European Commission, quantifies 
the five ways in which the EU forest sector contributes to climate change mitigation: carbon se_x0002_questration and storage in EU forests, carbon storage in harvested wood products in the EU, sub_x0002_stitution of wood products for functionally equivalent materials and substitution of wood for 
other sources of energy, and displacement of emissions from forests outside the EU. It also ex_x0002_plores through scenario analysis, based on a series of interlocking models (GLOBIOM, G4M and 
WoodCarbonMonitor), along with detailed analysis of Forest Based Functional Units, based on 
life cycle assessment (LCA), the consequences for GHG balances of policy choices at present un_x0002_der consideration. The focus is on the EU-28, but GHG balances for other parts of the world are 
also considered, notably to assess consequences of EU policy choices for other regions. The five 
scenarios are (I) The ClimWood2030 reference scenario, (II) Increase carbon stock in existing EU 
forests, (III) Cascade use – increase recovery of solid wood products, (IV) Cascade use – prevent 
first use of biomass for energy and (V) Strongly increase material wood use. The study presents 
detailed scenario results for key parameters, the policy instruments linked to the scenarios, and 
main conclusions. </t>
  </si>
  <si>
    <t>Yes, in one scenario comparison (BAU-INT)</t>
  </si>
  <si>
    <t>Yes, in two scenario comparisons (BAU-int: bioenergy CT commercial thinning for bioenergy feedstock, BAU-int: bioenergy PCT pre-commercial thinning for bioenergy feedstock)</t>
  </si>
  <si>
    <t>Soimakallio  et al.</t>
  </si>
  <si>
    <t>Yes, in one scenario comparison (TB1-TB2)</t>
  </si>
  <si>
    <t>Data source</t>
  </si>
  <si>
    <t>CBI reported</t>
  </si>
  <si>
    <t>BAU-Production</t>
  </si>
  <si>
    <t>BAU-Set aside</t>
  </si>
  <si>
    <t>BAU-LIM</t>
  </si>
  <si>
    <t>BAU-HIM</t>
  </si>
  <si>
    <t>Extensive-Intensive (A1B: +5C)</t>
  </si>
  <si>
    <t>Extensive-Intensive (B1: +3C)</t>
  </si>
  <si>
    <t>BAU-Short FSC</t>
  </si>
  <si>
    <t>BAU-Long FPA</t>
  </si>
  <si>
    <t>BAU-Long FSC</t>
  </si>
  <si>
    <t xml:space="preserve">Global warming potentials of stemwood used for energy and materials in Southern Finland: differentiation of impacts based on type of harvest and product lifetime. </t>
  </si>
  <si>
    <t>Final felling-no harvest</t>
  </si>
  <si>
    <t>1st thinning -no harvest</t>
  </si>
  <si>
    <t>2nd thinning-no harvest</t>
  </si>
  <si>
    <t>BAU-POL (2,5%:ile)</t>
  </si>
  <si>
    <t>BAU-POL (mean value)</t>
  </si>
  <si>
    <t>BAU-POL (97.5%:ile)</t>
  </si>
  <si>
    <t>BAU-MSY (2,5%:ile)</t>
  </si>
  <si>
    <t>BAU-MSY (mean value)</t>
  </si>
  <si>
    <t>BAU-MSY (97.5%:ile)</t>
  </si>
  <si>
    <t>K Pingoud, T Ekholm, S Soimakallio, T Helin 2016</t>
  </si>
  <si>
    <t>BIO+-BIO- (Low fellings)</t>
  </si>
  <si>
    <t>BIO+-BIO- (Mod fellings)</t>
  </si>
  <si>
    <t>Even flow-GBR Order</t>
  </si>
  <si>
    <t>Even flow-Scenario A10</t>
  </si>
  <si>
    <t>Even flow-Scenario A20</t>
  </si>
  <si>
    <t>Even flow-Scenario B10</t>
  </si>
  <si>
    <t>Even flow-Scenario B20</t>
  </si>
  <si>
    <t>BAU-Low harvest</t>
  </si>
  <si>
    <t>BAU-Ecological forestry</t>
  </si>
  <si>
    <t>BAU-Accelerated harvest</t>
  </si>
  <si>
    <t>No harvest-Low harvest</t>
  </si>
  <si>
    <t>No harvest-High harvest</t>
  </si>
  <si>
    <t>$0-$60</t>
  </si>
  <si>
    <t>$0-$100</t>
  </si>
  <si>
    <t>$0-$200</t>
  </si>
  <si>
    <t>$0-$300</t>
  </si>
  <si>
    <t>$0-$400</t>
  </si>
  <si>
    <t>$0-$500</t>
  </si>
  <si>
    <t>B1-B2</t>
  </si>
  <si>
    <t>70 base-70 heavy (Current climate, Southern Finland)</t>
  </si>
  <si>
    <t>70 base-70 light (Current climate, Southern Finland)</t>
  </si>
  <si>
    <t>70 base-90 heavy (Current climate, Southern Finland)</t>
  </si>
  <si>
    <t>70 base-90 base (Current climate, Southern Finland)</t>
  </si>
  <si>
    <t>70 base-90 light (Current climate, Southern Finland)</t>
  </si>
  <si>
    <t>Data extracted from Table 1 and Table 6</t>
  </si>
  <si>
    <t>base-1</t>
  </si>
  <si>
    <t>base-2</t>
  </si>
  <si>
    <t>base-3</t>
  </si>
  <si>
    <t>base-4</t>
  </si>
  <si>
    <t>Data extracted from supplementary table</t>
  </si>
  <si>
    <t>baseline-increased harvest</t>
  </si>
  <si>
    <t>A0-A50</t>
  </si>
  <si>
    <t>A0-A100</t>
  </si>
  <si>
    <t>A0-A300</t>
  </si>
  <si>
    <t>Seppälä et al. 2019</t>
  </si>
  <si>
    <t>T26 -&gt; T26+ (South)</t>
  </si>
  <si>
    <t>T26 -&gt; T26- (South)</t>
  </si>
  <si>
    <t>T26 -&gt; T26+ (West)</t>
  </si>
  <si>
    <t>T26 -&gt; T26- (West)</t>
  </si>
  <si>
    <t>T26 -&gt; T26+ (East)</t>
  </si>
  <si>
    <t>T26 -&gt; T26- (East)</t>
  </si>
  <si>
    <t>Max NPV-Max C bal</t>
  </si>
  <si>
    <t>Max NPV-Max C, 1% discounting</t>
  </si>
  <si>
    <t>Max NPV-Max C, 3% discounting</t>
  </si>
  <si>
    <t>Data extracted from Table 2 and Table 4</t>
  </si>
  <si>
    <t>Carbon storage-max value</t>
  </si>
  <si>
    <t>Carbon storage-max volume</t>
  </si>
  <si>
    <t>TB1-TB2 (current climate, pine)</t>
  </si>
  <si>
    <t>TB1-TB3  (current climate, pine)</t>
  </si>
  <si>
    <t>TB1-TA1 (current climate, pine)</t>
  </si>
  <si>
    <t>TB1-TA2 (current climate, pine)</t>
  </si>
  <si>
    <t>Supplementary information</t>
  </si>
  <si>
    <t>Smyth et al. 2014</t>
  </si>
  <si>
    <t>BAU-set aside</t>
  </si>
  <si>
    <t>BAU-production</t>
  </si>
  <si>
    <t>BAU-QLT</t>
  </si>
  <si>
    <t>Reference-CSF 1 (Republic of Karelia)</t>
  </si>
  <si>
    <t>Reference-CSF 2 (Republic of Karelia)</t>
  </si>
  <si>
    <t>Reference-CSF 3 (Republic of Karelia)</t>
  </si>
  <si>
    <t>Reference-CSF (Angara macro district)</t>
  </si>
  <si>
    <t>BAU-Constant</t>
  </si>
  <si>
    <t>BAU-increment</t>
  </si>
  <si>
    <t>BAU-Conifers</t>
  </si>
  <si>
    <t>BAU-Energy</t>
  </si>
  <si>
    <t>Extracted from supplementary material</t>
  </si>
  <si>
    <t>80 % harvest-unmanaged (Gävleborg)</t>
  </si>
  <si>
    <t>80 % harvest-40 % harvest (Gävleborg)</t>
  </si>
  <si>
    <t>80 % harvest-60 % harvest (Gävleborg)</t>
  </si>
  <si>
    <t>80 % harvest-95 % harvest (Gävleborg)</t>
  </si>
  <si>
    <t>Trade-offs and synergies among ecosystem services under different forest management scenarios – The LEcA tool</t>
  </si>
  <si>
    <t>EAF-CCF</t>
  </si>
  <si>
    <t>Die alternativen WEHAM-Szenarien:
Holzpräferenz, Naturschutzpräferenz und
Trendfortschreibung</t>
  </si>
  <si>
    <t>Die alternativen WEHAM-Szenarien: Holzpräferenz, Naturschutzpräferenz und Trendfortschreibung</t>
  </si>
  <si>
    <t>SILVA use-SILVA protection (Hohe-Schrecke)</t>
  </si>
  <si>
    <t>SILVA use-SILVA protection (Hainich)</t>
  </si>
  <si>
    <t>SILVA use-SILVA protection (Vessertal)</t>
  </si>
  <si>
    <t>Baseline-Biomass production</t>
  </si>
  <si>
    <t>Baseline-Biomass production (CC)</t>
  </si>
  <si>
    <t>Baseline-Nature protection (CC)</t>
  </si>
  <si>
    <t>above and below ground carbon in living trees, litter, dead wood, soil organic carbon</t>
  </si>
  <si>
    <t>Aboveground and belowground biomass and dead organic matter, including soil</t>
  </si>
  <si>
    <t>No (review analysis of scenario approaches)</t>
  </si>
  <si>
    <t>BAU-No harvest</t>
  </si>
  <si>
    <t>linear programming type of model</t>
  </si>
  <si>
    <t>SILFOR</t>
  </si>
  <si>
    <t>Aboveground biomass, belowground biomass, and dead organic matter pools</t>
  </si>
  <si>
    <t>Live biomass</t>
  </si>
  <si>
    <t>living tree biomass and soil organic matter</t>
  </si>
  <si>
    <t>WoodCarbonMonitor</t>
  </si>
  <si>
    <t>Silva 2.3</t>
  </si>
  <si>
    <t>Yes (based on Bösch et al. in line 49)</t>
  </si>
  <si>
    <t>CÂLDIS</t>
  </si>
  <si>
    <t>Yes (harvest vary in time between scenarios)</t>
  </si>
  <si>
    <t>No (harvest takes place in different points in time in different scenarios)</t>
  </si>
  <si>
    <t>aboveground biomass</t>
  </si>
  <si>
    <t>Above- and below-ground biomass, dead organic matter, soil organic carbon</t>
  </si>
  <si>
    <t>soil and trees (stem, branches andfoliage, and coarse and fine roots)</t>
  </si>
  <si>
    <t>Above and below ground living biomass, dead wood, soil organic carbon</t>
  </si>
  <si>
    <t>trees and soil</t>
  </si>
  <si>
    <t>No (transparency issue; difficult to read differences from the figures)</t>
  </si>
  <si>
    <t>living biomass, dead biomass (Litter), carbon in the soil (from soil surface to 1 m depth)</t>
  </si>
  <si>
    <t>3 ( not comparable as regards to differences in harvest rates)</t>
  </si>
  <si>
    <t>No (transparency issue with forest carbon stocks as carbon emitted from harvested wood is included)</t>
  </si>
  <si>
    <t>Ohmichen et al.</t>
  </si>
  <si>
    <t>Forest biomass can be used in two different ways to limit the growth of the atmospheric greenhouse gas (GHG) concentrations: (1) to provide negative emissions through sequestration of carbon into forests and harvested wood products or (2) to avoid GHG emissions through substitution of non-renewable raw materials with wood. We study the trade-offs and synergies between these strategies using three different Finnish national-level forest scenarios between 2015 and 2044 as examples. We demonstrate how GHG emissions change when wood harvest rates are increased. We take into account CO2 and other greenhouse gas flows in the forest, the decay rate of harvested wood products and fossil-based CO2 emissions that can be avoided by substituting alternative materials with wood derived from increased harvests. We considered uncertainties of key parameters by using stochastic simulation. According to our results, an increase in harvest rates in Finland increased the total net GHG flow to the atmosphere virtually certainly or very likely, given the uncertainties and time frame considered. This was because the increased biomass-based CO2 and other greenhouse gas emissions to the atmosphere together with decreased carbon sequestration into the forest were very likely higher than the avoided fossil-based CO2 emissions. The reverse of this conclusion would require that compared to what was studied in this paper, the share of long-living wood products in the product mix would be higher, carbon dioxide from bioenergy production would be captured and stored, and reduction in forest carbon equivalent net sink due to wood harvesting would be minimized.</t>
  </si>
  <si>
    <t xml:space="preserve">Which forest carbon stocks are included? </t>
  </si>
  <si>
    <t>Above and below-ground biomass, deadwood</t>
  </si>
  <si>
    <t>Above ground and below ground biomass</t>
  </si>
  <si>
    <t>Above-ground and below-ground biomass of living trees with a DBH greater than 5 cm</t>
  </si>
  <si>
    <t>Living tree biomass and soil</t>
  </si>
  <si>
    <t>Aboveground and belowground biomass</t>
  </si>
  <si>
    <t>Aboveground and belowground biomass, deadwood</t>
  </si>
  <si>
    <t>Live tree, standing dead tree, forest floor, down dead wood, understory vegetation and soil</t>
  </si>
  <si>
    <t>Living biomass, soil organic matter</t>
  </si>
  <si>
    <t>Living and dead biomasses</t>
  </si>
  <si>
    <t>Living biomass, dead wood</t>
  </si>
  <si>
    <t>Growing stock and dead wood, including logging residues and natural mortality</t>
  </si>
  <si>
    <t>Living biomass: the volume of above ground wood that is over 7 cm in diameter</t>
  </si>
  <si>
    <t>Above and below ground biomass</t>
  </si>
  <si>
    <t>Vegetation, soil</t>
  </si>
  <si>
    <t>Living and dead biomass</t>
  </si>
  <si>
    <t>Above- and belowground biomass, dead wood, litter and mineral soil forest carbon pools</t>
  </si>
  <si>
    <t>Above- and belowground biomass of living trees, forest soil (dead carbon matter)</t>
  </si>
  <si>
    <t>Living (branches, leaves or needles and roots) and dead (dead wood, litter) biomass and soils</t>
  </si>
  <si>
    <t>Aboveground (stem-, branch-, leaf-, and standing deadwood) and belowground (soil organic carbon, litter, humified matter, fine woody debris and downed dead wood</t>
  </si>
  <si>
    <t>Living biomass (above- and below-ground), dead organic matter</t>
  </si>
  <si>
    <t>Forest Vision Germany - Description of methodology, assumptions 
and results</t>
  </si>
  <si>
    <t>Böttcher, H., Hennenberg, K.J., Winger, C.</t>
  </si>
  <si>
    <t>Öko-Institut, Berlin 26 February 2018</t>
  </si>
  <si>
    <t>Available at: https://www.oeko.de/fileadmin/oekodoc/Forest-Vision-Methods-and-Results.pdf</t>
  </si>
  <si>
    <t>Above- and below-groung biomass, deadwood, soil organic carbon</t>
  </si>
  <si>
    <t>Fabio, Yasso05</t>
  </si>
  <si>
    <t>Studies added to those of the systematic review following this line</t>
  </si>
  <si>
    <t>Is the impact of climate change explicitly different between the scenarios compared?</t>
  </si>
  <si>
    <t>Is forest area explicitly different between the scenarios compared?</t>
  </si>
  <si>
    <t>Is fertilisation rate or tree species and the related tree growth rate explicitly different between the scenarios compared?</t>
  </si>
  <si>
    <t>Is the difference in harvest rate between the scenarios compared &lt;5%?</t>
  </si>
  <si>
    <t>Estimated from visual data</t>
  </si>
  <si>
    <t>Data extracted from table and estimated from visual data</t>
  </si>
  <si>
    <t>Data extracted from tables</t>
  </si>
  <si>
    <t>For calculation</t>
  </si>
  <si>
    <t>Status/characterization</t>
  </si>
  <si>
    <t>No required data available</t>
  </si>
  <si>
    <t>Data extracted from tables and estimated from visual data</t>
  </si>
  <si>
    <t>Basis-Forest vision</t>
  </si>
  <si>
    <t>Basis-Wood</t>
  </si>
  <si>
    <t>Basis-no harvest</t>
  </si>
  <si>
    <t>Business as usual - Wood preference</t>
  </si>
  <si>
    <t>Baseline-Nature protection</t>
  </si>
  <si>
    <t>Sampo Soimakallio (Finnish Environment Institute)*)</t>
  </si>
  <si>
    <t>Hannes Böttcher (Oeko-Institut)</t>
  </si>
  <si>
    <t>Jari Niemi (Finnish Environment Institute)</t>
  </si>
  <si>
    <t>Fredric Mosley (European Forest Institute)</t>
  </si>
  <si>
    <t>Sara Turunen (Tapio Ltd)</t>
  </si>
  <si>
    <t>Klaus Josef Hennenberg (Oeko-Institut)</t>
  </si>
  <si>
    <t>Judith Reise (Oeko-Institut)</t>
  </si>
  <si>
    <t>Horst Fehrenbach (ifeu)</t>
  </si>
  <si>
    <t>*) Correspondence should be addressed to this author. E-mail: sampo.soimakallio@syke.fi</t>
  </si>
  <si>
    <r>
      <t>Supplementary material</t>
    </r>
    <r>
      <rPr>
        <sz val="24"/>
        <color theme="1"/>
        <rFont val="Arial"/>
        <family val="2"/>
      </rPr>
      <t xml:space="preserve"> - Closing an open balance: the impact of increased roundwood harvest on forest carbon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</si>
</sst>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Calibri"/>
      <family val="2"/>
      <scheme val="minor"/>
    </font>
    <font>
      <sz val="9"/>
      <color theme="1"/>
      <name val="Calibri"/>
      <family val="2"/>
      <scheme val="minor"/>
    </font>
    <font>
      <u/>
      <sz val="11"/>
      <color theme="10"/>
      <name val="Calibri"/>
      <family val="2"/>
      <scheme val="minor"/>
    </font>
    <font>
      <sz val="9"/>
      <color rgb="FFFF0000"/>
      <name val="Calibri"/>
      <family val="2"/>
      <scheme val="minor"/>
    </font>
    <font>
      <b/>
      <sz val="9"/>
      <color theme="1"/>
      <name val="Calibri"/>
      <family val="2"/>
      <scheme val="minor"/>
    </font>
    <font>
      <sz val="9"/>
      <color rgb="FF000000"/>
      <name val="Calibri"/>
      <family val="2"/>
    </font>
    <font>
      <i/>
      <sz val="9"/>
      <color theme="1"/>
      <name val="Calibri"/>
      <family val="2"/>
      <scheme val="minor"/>
    </font>
    <font>
      <sz val="9"/>
      <color theme="0"/>
      <name val="Calibri"/>
      <family val="2"/>
      <scheme val="minor"/>
    </font>
    <font>
      <b/>
      <sz val="9"/>
      <color theme="0"/>
      <name val="Calibri"/>
      <family val="2"/>
      <scheme val="minor"/>
    </font>
    <font>
      <sz val="9"/>
      <name val="Calibri"/>
      <family val="2"/>
      <scheme val="minor"/>
    </font>
    <font>
      <b/>
      <sz val="9"/>
      <color rgb="FFFF0000"/>
      <name val="Calibri"/>
      <family val="2"/>
      <scheme val="minor"/>
    </font>
    <font>
      <sz val="9"/>
      <color rgb="FF000000"/>
      <name val="Calibri"/>
      <family val="2"/>
      <scheme val="minor"/>
    </font>
    <font>
      <sz val="9"/>
      <color theme="1"/>
      <name val="Monaco"/>
      <family val="2"/>
    </font>
    <font>
      <sz val="9"/>
      <color theme="1"/>
      <name val="Palatino"/>
      <family val="2"/>
    </font>
    <font>
      <sz val="9"/>
      <color theme="1"/>
      <name val="STIXGeneral-Regular"/>
      <family val="2"/>
    </font>
    <font>
      <sz val="9"/>
      <name val="Calibri"/>
      <family val="2"/>
    </font>
    <font>
      <b/>
      <sz val="9"/>
      <color rgb="FF000000"/>
      <name val="Calibri"/>
      <family val="2"/>
    </font>
    <font>
      <b/>
      <sz val="9"/>
      <color rgb="FFFFFFFF"/>
      <name val="Calibri"/>
      <family val="2"/>
      <scheme val="minor"/>
    </font>
    <font>
      <b/>
      <sz val="9"/>
      <name val="Calibri"/>
      <family val="2"/>
      <scheme val="minor"/>
    </font>
    <font>
      <b/>
      <sz val="9"/>
      <color rgb="FF000000"/>
      <name val="Calibri"/>
      <family val="2"/>
      <scheme val="minor"/>
    </font>
    <font>
      <sz val="11"/>
      <color rgb="FF000000"/>
      <name val="Calibri"/>
      <family val="2"/>
      <scheme val="minor"/>
    </font>
    <font>
      <sz val="9"/>
      <color rgb="FF1C1D1E"/>
      <name val="Calibri"/>
      <family val="2"/>
    </font>
    <font>
      <sz val="9"/>
      <color theme="1"/>
      <name val="Calibri"/>
      <family val="2"/>
    </font>
    <font>
      <sz val="9"/>
      <color rgb="FF2E2E2E"/>
      <name val="Calibri"/>
      <family val="2"/>
    </font>
    <font>
      <sz val="11"/>
      <color rgb="FF000000"/>
      <name val="Calibri"/>
      <family val="2"/>
    </font>
    <font>
      <sz val="9"/>
      <color rgb="FF1C1D1E"/>
      <name val="Calibri"/>
      <family val="2"/>
      <scheme val="minor"/>
    </font>
    <font>
      <sz val="8"/>
      <color rgb="FF040501"/>
      <name val="Calibri"/>
      <family val="2"/>
      <scheme val="minor"/>
    </font>
    <font>
      <sz val="9"/>
      <color rgb="FF040501"/>
      <name val="Calibri"/>
      <family val="2"/>
      <scheme val="minor"/>
    </font>
    <font>
      <sz val="11"/>
      <color rgb="FF444444"/>
      <name val="Calibri"/>
      <family val="2"/>
    </font>
    <font>
      <b/>
      <sz val="24"/>
      <color theme="1"/>
      <name val="Arial"/>
      <family val="2"/>
    </font>
    <font>
      <sz val="24"/>
      <color theme="1"/>
      <name val="Arial"/>
      <family val="2"/>
    </font>
    <font>
      <sz val="10"/>
      <color theme="1"/>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9D9D9"/>
        <bgColor indexed="64"/>
      </patternFill>
    </fill>
    <fill>
      <patternFill patternType="solid">
        <fgColor rgb="FF9BC2E6"/>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1" tint="0.499984740745262"/>
        <bgColor theme="6"/>
      </patternFill>
    </fill>
    <fill>
      <patternFill patternType="solid">
        <fgColor rgb="FFFCE4D6"/>
        <bgColor indexed="64"/>
      </patternFill>
    </fill>
    <fill>
      <patternFill patternType="solid">
        <fgColor rgb="FFE2EFDA"/>
        <bgColor indexed="64"/>
      </patternFill>
    </fill>
    <fill>
      <patternFill patternType="solid">
        <fgColor rgb="FFFFFFFF"/>
        <bgColor indexed="64"/>
      </patternFill>
    </fill>
    <fill>
      <patternFill patternType="solid">
        <fgColor rgb="FFFFF2CC"/>
        <bgColor indexed="64"/>
      </patternFill>
    </fill>
    <fill>
      <patternFill patternType="solid">
        <fgColor rgb="FFFF0000"/>
        <bgColor indexed="64"/>
      </patternFill>
    </fill>
    <fill>
      <patternFill patternType="solid">
        <fgColor rgb="FFF8CBAD"/>
        <bgColor indexed="64"/>
      </patternFill>
    </fill>
    <fill>
      <patternFill patternType="solid">
        <fgColor rgb="FFE7E6E6"/>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499984740745262"/>
        <bgColor indexed="64"/>
      </patternFill>
    </fill>
    <fill>
      <patternFill patternType="solid">
        <fgColor theme="2"/>
        <bgColor indexed="64"/>
      </patternFill>
    </fill>
  </fills>
  <borders count="4">
    <border>
      <left/>
      <right/>
      <top/>
      <bottom/>
      <diagonal/>
    </border>
    <border>
      <left style="thin">
        <color theme="6"/>
      </left>
      <right/>
      <top style="thin">
        <color theme="6"/>
      </top>
      <bottom/>
      <diagonal/>
    </border>
    <border>
      <left/>
      <right/>
      <top style="thin">
        <color theme="6"/>
      </top>
      <bottom/>
      <diagonal/>
    </border>
    <border>
      <left/>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44">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6" borderId="0" xfId="0" applyFont="1" applyFill="1" applyAlignment="1">
      <alignment vertical="top" wrapText="1"/>
    </xf>
    <xf numFmtId="0" fontId="7" fillId="6" borderId="0" xfId="0" applyFont="1" applyFill="1" applyAlignment="1">
      <alignment horizontal="left" vertical="top" wrapText="1"/>
    </xf>
    <xf numFmtId="0" fontId="8" fillId="6" borderId="0" xfId="0" applyFont="1" applyFill="1" applyAlignment="1">
      <alignment vertical="top" wrapText="1"/>
    </xf>
    <xf numFmtId="0" fontId="8" fillId="6" borderId="0" xfId="0" applyFont="1" applyFill="1" applyAlignment="1">
      <alignment horizontal="left" vertical="top" wrapText="1"/>
    </xf>
    <xf numFmtId="0" fontId="1" fillId="7" borderId="0" xfId="0" applyFont="1" applyFill="1" applyAlignment="1">
      <alignment horizontal="left" vertical="top" wrapText="1"/>
    </xf>
    <xf numFmtId="0" fontId="1" fillId="5" borderId="0" xfId="0" applyFont="1" applyFill="1" applyAlignment="1">
      <alignment vertical="top" wrapText="1"/>
    </xf>
    <xf numFmtId="0" fontId="3" fillId="0" borderId="0" xfId="0" applyFont="1" applyAlignment="1">
      <alignment horizontal="left" vertical="top" wrapText="1"/>
    </xf>
    <xf numFmtId="0" fontId="1" fillId="5" borderId="0" xfId="0" applyFont="1" applyFill="1" applyAlignment="1">
      <alignment horizontal="left" vertical="top" wrapText="1"/>
    </xf>
    <xf numFmtId="0" fontId="1" fillId="4" borderId="2" xfId="0" applyFont="1" applyFill="1" applyBorder="1" applyAlignment="1">
      <alignment horizontal="left" vertical="top" wrapText="1"/>
    </xf>
    <xf numFmtId="0" fontId="9" fillId="0" borderId="0" xfId="0" applyFont="1" applyAlignment="1">
      <alignment horizontal="left" vertical="top" wrapText="1"/>
    </xf>
    <xf numFmtId="0" fontId="1" fillId="0" borderId="0" xfId="0" applyFont="1"/>
    <xf numFmtId="0" fontId="11" fillId="0" borderId="0" xfId="0" applyFont="1" applyAlignment="1">
      <alignment vertical="top" wrapText="1"/>
    </xf>
    <xf numFmtId="0" fontId="1" fillId="0" borderId="0" xfId="0" applyFont="1" applyAlignment="1">
      <alignment wrapText="1"/>
    </xf>
    <xf numFmtId="0" fontId="8" fillId="8" borderId="1" xfId="0" applyFont="1" applyFill="1" applyBorder="1" applyAlignment="1">
      <alignment horizontal="left" vertical="top" wrapText="1"/>
    </xf>
    <xf numFmtId="0" fontId="8" fillId="8" borderId="2"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 fillId="3"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2" borderId="1" xfId="0" quotePrefix="1" applyFont="1" applyFill="1" applyBorder="1" applyAlignment="1">
      <alignment vertical="top" wrapText="1"/>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6" fillId="2" borderId="2" xfId="0" applyFont="1" applyFill="1" applyBorder="1" applyAlignment="1">
      <alignment horizontal="left" vertical="top"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9" fillId="2" borderId="1" xfId="0" applyFont="1" applyFill="1" applyBorder="1" applyAlignment="1">
      <alignment vertical="top" wrapText="1"/>
    </xf>
    <xf numFmtId="0" fontId="1" fillId="0" borderId="0" xfId="0" applyFont="1" applyAlignment="1">
      <alignment vertical="top"/>
    </xf>
    <xf numFmtId="0" fontId="4" fillId="0" borderId="0" xfId="0" applyFont="1"/>
    <xf numFmtId="0" fontId="1" fillId="0" borderId="0" xfId="0" applyFont="1" applyAlignment="1">
      <alignment horizontal="left"/>
    </xf>
    <xf numFmtId="164" fontId="1" fillId="0" borderId="0" xfId="0" applyNumberFormat="1" applyFont="1"/>
    <xf numFmtId="164" fontId="4" fillId="0" borderId="0" xfId="0" applyNumberFormat="1" applyFont="1"/>
    <xf numFmtId="2" fontId="1" fillId="0" borderId="0" xfId="0" applyNumberFormat="1" applyFont="1"/>
    <xf numFmtId="0" fontId="17" fillId="6" borderId="0" xfId="0" applyFont="1" applyFill="1" applyAlignment="1">
      <alignment vertical="top" wrapText="1"/>
    </xf>
    <xf numFmtId="0" fontId="9" fillId="5" borderId="0" xfId="0" applyFont="1" applyFill="1" applyAlignment="1">
      <alignment horizontal="left" vertical="top" wrapText="1"/>
    </xf>
    <xf numFmtId="0" fontId="1" fillId="5" borderId="0" xfId="0" quotePrefix="1" applyFont="1" applyFill="1" applyAlignment="1">
      <alignment horizontal="left" vertical="top" wrapText="1"/>
    </xf>
    <xf numFmtId="0" fontId="5" fillId="5" borderId="0" xfId="0" applyFont="1" applyFill="1" applyAlignment="1">
      <alignment vertical="top" wrapText="1"/>
    </xf>
    <xf numFmtId="0" fontId="1" fillId="5" borderId="1" xfId="0" applyFont="1" applyFill="1" applyBorder="1" applyAlignment="1">
      <alignment horizontal="left" vertical="top" wrapText="1"/>
    </xf>
    <xf numFmtId="0" fontId="1" fillId="5" borderId="2" xfId="0" applyFont="1" applyFill="1" applyBorder="1" applyAlignment="1">
      <alignment horizontal="left" vertical="top" wrapText="1"/>
    </xf>
    <xf numFmtId="2" fontId="0" fillId="0" borderId="0" xfId="0" applyNumberFormat="1"/>
    <xf numFmtId="0" fontId="11" fillId="0" borderId="0" xfId="0" applyFont="1"/>
    <xf numFmtId="0" fontId="1" fillId="0" borderId="0" xfId="0" applyFont="1" applyAlignment="1">
      <alignment horizontal="right"/>
    </xf>
    <xf numFmtId="0" fontId="1" fillId="12" borderId="0" xfId="0" applyFont="1" applyFill="1" applyAlignment="1">
      <alignment horizontal="left" vertical="top" wrapText="1"/>
    </xf>
    <xf numFmtId="0" fontId="5" fillId="0" borderId="0" xfId="0" applyFont="1" applyAlignment="1">
      <alignment horizontal="left" vertical="top" wrapText="1"/>
    </xf>
    <xf numFmtId="0" fontId="9" fillId="0" borderId="0" xfId="0" applyFont="1"/>
    <xf numFmtId="0" fontId="22" fillId="0" borderId="0" xfId="0" applyFont="1" applyAlignment="1">
      <alignment horizontal="left" vertical="top" wrapText="1"/>
    </xf>
    <xf numFmtId="0" fontId="23" fillId="0" borderId="0" xfId="0" applyFont="1" applyAlignment="1">
      <alignment horizontal="left" vertical="top" wrapText="1"/>
    </xf>
    <xf numFmtId="0" fontId="21" fillId="0" borderId="0" xfId="0" applyFont="1" applyAlignment="1">
      <alignment horizontal="left" vertical="top" wrapText="1"/>
    </xf>
    <xf numFmtId="0" fontId="24" fillId="0" borderId="0" xfId="0" applyFont="1"/>
    <xf numFmtId="0" fontId="1" fillId="0" borderId="0" xfId="0" quotePrefix="1" applyFont="1"/>
    <xf numFmtId="0" fontId="1" fillId="9" borderId="0" xfId="0" applyFont="1" applyFill="1" applyAlignment="1">
      <alignment horizontal="left" vertical="top" wrapText="1"/>
    </xf>
    <xf numFmtId="0" fontId="1" fillId="10" borderId="0" xfId="0" applyFont="1" applyFill="1"/>
    <xf numFmtId="0" fontId="1" fillId="0" borderId="0" xfId="0" applyFont="1" applyAlignment="1">
      <alignment horizontal="left" vertical="top"/>
    </xf>
    <xf numFmtId="0" fontId="1" fillId="14" borderId="0" xfId="0" applyFont="1" applyFill="1" applyAlignment="1">
      <alignment horizontal="left" vertical="top" wrapText="1"/>
    </xf>
    <xf numFmtId="0" fontId="5" fillId="0" borderId="0" xfId="0" applyFont="1"/>
    <xf numFmtId="0" fontId="2" fillId="0" borderId="0" xfId="1" applyAlignment="1">
      <alignment horizontal="left" vertical="top" wrapText="1"/>
    </xf>
    <xf numFmtId="2" fontId="5" fillId="0" borderId="0" xfId="0" applyNumberFormat="1" applyFont="1"/>
    <xf numFmtId="0" fontId="11" fillId="10" borderId="0" xfId="0" applyFont="1" applyFill="1"/>
    <xf numFmtId="0" fontId="1" fillId="13" borderId="0" xfId="0" applyFont="1" applyFill="1" applyAlignment="1">
      <alignment horizontal="left" vertical="top" wrapText="1"/>
    </xf>
    <xf numFmtId="0" fontId="1" fillId="15" borderId="0" xfId="0" applyFont="1" applyFill="1" applyAlignment="1">
      <alignment horizontal="left" vertical="top" wrapText="1"/>
    </xf>
    <xf numFmtId="0" fontId="9" fillId="15" borderId="0" xfId="0" applyFont="1" applyFill="1" applyAlignment="1">
      <alignment horizontal="left" vertical="top" wrapText="1"/>
    </xf>
    <xf numFmtId="0" fontId="3" fillId="15" borderId="0" xfId="0" applyFont="1" applyFill="1" applyAlignment="1">
      <alignment horizontal="left" vertical="top" wrapText="1"/>
    </xf>
    <xf numFmtId="0" fontId="1" fillId="15" borderId="0" xfId="0" applyFont="1" applyFill="1" applyAlignment="1">
      <alignment vertical="top" wrapText="1"/>
    </xf>
    <xf numFmtId="0" fontId="11" fillId="15" borderId="0" xfId="0" applyFont="1" applyFill="1" applyAlignment="1">
      <alignment horizontal="left" vertical="top" wrapText="1"/>
    </xf>
    <xf numFmtId="0" fontId="11" fillId="15" borderId="0" xfId="0" applyFont="1" applyFill="1" applyAlignment="1">
      <alignment vertical="top" wrapText="1"/>
    </xf>
    <xf numFmtId="0" fontId="3" fillId="15" borderId="0" xfId="0" applyFont="1" applyFill="1" applyAlignment="1">
      <alignment vertical="top" wrapText="1"/>
    </xf>
    <xf numFmtId="9" fontId="1" fillId="15" borderId="0" xfId="0" applyNumberFormat="1" applyFont="1" applyFill="1" applyAlignment="1">
      <alignment horizontal="left" vertical="top" wrapText="1"/>
    </xf>
    <xf numFmtId="0" fontId="1" fillId="15" borderId="1" xfId="0" applyFont="1" applyFill="1" applyBorder="1" applyAlignment="1">
      <alignment horizontal="left" vertical="top" wrapText="1"/>
    </xf>
    <xf numFmtId="0" fontId="1" fillId="15" borderId="2" xfId="0" applyFont="1" applyFill="1" applyBorder="1" applyAlignment="1">
      <alignment horizontal="left" vertical="top" wrapText="1"/>
    </xf>
    <xf numFmtId="0" fontId="19" fillId="0" borderId="0" xfId="0" applyFont="1"/>
    <xf numFmtId="0" fontId="1" fillId="11" borderId="0" xfId="0" applyFont="1" applyFill="1"/>
    <xf numFmtId="3" fontId="1" fillId="11" borderId="0" xfId="0" applyNumberFormat="1" applyFont="1" applyFill="1"/>
    <xf numFmtId="0" fontId="18" fillId="0" borderId="0" xfId="0" applyFont="1"/>
    <xf numFmtId="0" fontId="3" fillId="0" borderId="0" xfId="0" applyFont="1"/>
    <xf numFmtId="0" fontId="20" fillId="0" borderId="0" xfId="0" applyFont="1"/>
    <xf numFmtId="3" fontId="0" fillId="0" borderId="0" xfId="0" applyNumberFormat="1"/>
    <xf numFmtId="2" fontId="1" fillId="0" borderId="0" xfId="0" applyNumberFormat="1" applyFont="1" applyAlignment="1">
      <alignment wrapText="1"/>
    </xf>
    <xf numFmtId="0" fontId="1" fillId="0" borderId="0" xfId="0" applyFont="1" applyFill="1"/>
    <xf numFmtId="0" fontId="1" fillId="0" borderId="0" xfId="0" applyFont="1" applyFill="1" applyAlignment="1">
      <alignment vertical="top" wrapText="1"/>
    </xf>
    <xf numFmtId="0" fontId="1" fillId="0" borderId="0" xfId="0" applyFont="1" applyFill="1" applyAlignment="1">
      <alignment wrapText="1"/>
    </xf>
    <xf numFmtId="0" fontId="1" fillId="17" borderId="0" xfId="0" applyFont="1" applyFill="1" applyAlignment="1">
      <alignment horizontal="left" vertical="top" wrapText="1"/>
    </xf>
    <xf numFmtId="0" fontId="1" fillId="17" borderId="0" xfId="0" applyFont="1" applyFill="1" applyAlignment="1">
      <alignment vertical="top" wrapText="1"/>
    </xf>
    <xf numFmtId="0" fontId="8" fillId="18" borderId="0" xfId="0" applyFont="1" applyFill="1" applyAlignment="1">
      <alignment horizontal="left" vertical="top" wrapText="1"/>
    </xf>
    <xf numFmtId="0" fontId="8" fillId="0" borderId="0" xfId="0" applyFont="1" applyAlignment="1">
      <alignment vertical="top" wrapText="1"/>
    </xf>
    <xf numFmtId="0" fontId="18" fillId="0" borderId="0" xfId="0" applyFont="1" applyAlignment="1">
      <alignment vertical="top" wrapText="1"/>
    </xf>
    <xf numFmtId="0" fontId="1" fillId="19" borderId="0" xfId="0" applyFont="1" applyFill="1" applyAlignment="1">
      <alignment horizontal="left" vertical="top" wrapText="1"/>
    </xf>
    <xf numFmtId="0" fontId="9" fillId="20" borderId="0" xfId="0" applyFont="1" applyFill="1" applyAlignment="1">
      <alignment horizontal="left" vertical="top" wrapText="1"/>
    </xf>
    <xf numFmtId="0" fontId="1" fillId="16" borderId="0" xfId="0" applyFont="1" applyFill="1" applyAlignment="1">
      <alignment horizontal="left" vertical="top" wrapText="1"/>
    </xf>
    <xf numFmtId="0" fontId="4" fillId="3" borderId="3" xfId="0" applyFont="1" applyFill="1" applyBorder="1" applyAlignment="1">
      <alignment vertical="center"/>
    </xf>
    <xf numFmtId="0" fontId="15" fillId="0" borderId="0" xfId="0" applyFont="1" applyAlignment="1">
      <alignment horizontal="left" vertical="top" wrapText="1"/>
    </xf>
    <xf numFmtId="0" fontId="15" fillId="19" borderId="0" xfId="0" applyFont="1" applyFill="1" applyAlignment="1">
      <alignment horizontal="left" vertical="top" wrapText="1"/>
    </xf>
    <xf numFmtId="0" fontId="15" fillId="7" borderId="0" xfId="0" applyFont="1" applyFill="1" applyAlignment="1">
      <alignment horizontal="left" vertical="top" wrapText="1"/>
    </xf>
    <xf numFmtId="0" fontId="3" fillId="13" borderId="0" xfId="0" applyFont="1" applyFill="1" applyAlignment="1">
      <alignment horizontal="left" vertical="top" wrapText="1"/>
    </xf>
    <xf numFmtId="0" fontId="9" fillId="19" borderId="0" xfId="0" applyFont="1" applyFill="1" applyAlignment="1">
      <alignment horizontal="left" vertical="top" wrapText="1"/>
    </xf>
    <xf numFmtId="0" fontId="25" fillId="0" borderId="0" xfId="0" applyFont="1" applyAlignment="1">
      <alignment horizontal="left" vertical="top" wrapText="1"/>
    </xf>
    <xf numFmtId="0" fontId="21" fillId="19" borderId="0" xfId="0" applyFont="1" applyFill="1" applyAlignment="1">
      <alignment horizontal="left" vertical="top" wrapText="1"/>
    </xf>
    <xf numFmtId="0" fontId="27" fillId="0" borderId="0" xfId="0" applyFont="1" applyAlignment="1">
      <alignment vertical="top" wrapText="1"/>
    </xf>
    <xf numFmtId="0" fontId="11" fillId="19" borderId="0" xfId="0" applyFont="1" applyFill="1" applyAlignment="1">
      <alignment horizontal="left" vertical="top" wrapText="1"/>
    </xf>
    <xf numFmtId="0" fontId="9" fillId="7" borderId="0" xfId="0" applyFont="1" applyFill="1" applyAlignment="1">
      <alignment horizontal="left" vertical="top" wrapText="1"/>
    </xf>
    <xf numFmtId="0" fontId="6" fillId="19" borderId="0" xfId="0" applyFont="1" applyFill="1" applyAlignment="1">
      <alignment horizontal="left" vertical="top" wrapText="1"/>
    </xf>
    <xf numFmtId="0" fontId="23" fillId="7" borderId="0" xfId="0" applyFont="1" applyFill="1" applyAlignment="1">
      <alignment horizontal="left" vertical="top" wrapText="1"/>
    </xf>
    <xf numFmtId="0" fontId="8" fillId="21" borderId="0" xfId="0" applyFont="1" applyFill="1" applyAlignment="1">
      <alignment horizontal="left" vertical="top" wrapText="1"/>
    </xf>
    <xf numFmtId="0" fontId="1" fillId="2" borderId="0" xfId="0" applyFont="1" applyFill="1"/>
    <xf numFmtId="0" fontId="4" fillId="2" borderId="0" xfId="0" applyFont="1" applyFill="1"/>
    <xf numFmtId="2" fontId="4" fillId="2" borderId="0" xfId="0" applyNumberFormat="1" applyFont="1" applyFill="1"/>
    <xf numFmtId="164" fontId="4" fillId="2" borderId="0" xfId="0" applyNumberFormat="1" applyFont="1" applyFill="1"/>
    <xf numFmtId="2" fontId="16" fillId="2" borderId="0" xfId="0" applyNumberFormat="1" applyFont="1" applyFill="1"/>
    <xf numFmtId="0" fontId="5" fillId="0" borderId="0" xfId="0" applyFont="1" applyAlignment="1">
      <alignment wrapText="1"/>
    </xf>
    <xf numFmtId="2" fontId="4" fillId="2" borderId="0" xfId="0" applyNumberFormat="1" applyFont="1" applyFill="1" applyAlignment="1">
      <alignment horizontal="right"/>
    </xf>
    <xf numFmtId="0" fontId="19" fillId="2" borderId="0" xfId="0" applyFont="1" applyFill="1"/>
    <xf numFmtId="2" fontId="19" fillId="2" borderId="0" xfId="0" applyNumberFormat="1" applyFont="1" applyFill="1"/>
    <xf numFmtId="0" fontId="10" fillId="0" borderId="0" xfId="0" applyFont="1"/>
    <xf numFmtId="0" fontId="28" fillId="0" borderId="0" xfId="0" applyFont="1"/>
    <xf numFmtId="2" fontId="18" fillId="2" borderId="0" xfId="0" applyNumberFormat="1" applyFont="1" applyFill="1"/>
    <xf numFmtId="0" fontId="9" fillId="10" borderId="0" xfId="0" applyFont="1" applyFill="1"/>
    <xf numFmtId="0" fontId="5" fillId="0" borderId="0" xfId="0" applyFont="1" applyAlignment="1">
      <alignment horizontal="left" vertical="top"/>
    </xf>
    <xf numFmtId="0" fontId="15" fillId="0" borderId="0" xfId="0" applyFont="1" applyAlignment="1">
      <alignment horizontal="left" vertical="top"/>
    </xf>
    <xf numFmtId="0" fontId="1" fillId="16" borderId="0" xfId="0" applyFont="1" applyFill="1"/>
    <xf numFmtId="2" fontId="1" fillId="2" borderId="0" xfId="0" applyNumberFormat="1" applyFont="1" applyFill="1"/>
    <xf numFmtId="0" fontId="11" fillId="22" borderId="0" xfId="0" applyFont="1" applyFill="1" applyAlignment="1">
      <alignment horizontal="left" vertical="top" wrapText="1"/>
    </xf>
    <xf numFmtId="0" fontId="1" fillId="0" borderId="0" xfId="0" applyFont="1" applyFill="1" applyAlignment="1">
      <alignment horizontal="left" vertical="top" wrapText="1"/>
    </xf>
    <xf numFmtId="0" fontId="4" fillId="3" borderId="3" xfId="0" applyFont="1" applyFill="1" applyBorder="1" applyAlignment="1">
      <alignment vertical="center" wrapText="1"/>
    </xf>
    <xf numFmtId="0" fontId="26" fillId="0" borderId="0" xfId="0" applyFont="1" applyAlignment="1">
      <alignment horizontal="left" vertical="top" wrapText="1"/>
    </xf>
    <xf numFmtId="0" fontId="0" fillId="0" borderId="0" xfId="0" applyAlignment="1">
      <alignment wrapText="1"/>
    </xf>
    <xf numFmtId="0" fontId="9" fillId="0" borderId="0" xfId="0" applyFont="1" applyAlignment="1">
      <alignment wrapText="1"/>
    </xf>
    <xf numFmtId="0" fontId="3" fillId="15" borderId="1" xfId="0" applyFont="1" applyFill="1" applyBorder="1" applyAlignment="1">
      <alignment horizontal="left" vertical="top" wrapText="1"/>
    </xf>
    <xf numFmtId="0" fontId="3" fillId="15" borderId="2" xfId="0" applyFont="1" applyFill="1" applyBorder="1" applyAlignment="1">
      <alignment horizontal="left" vertical="top" wrapText="1"/>
    </xf>
    <xf numFmtId="0" fontId="3" fillId="22" borderId="0" xfId="0" applyFont="1" applyFill="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9" fillId="16" borderId="0" xfId="0" applyFont="1" applyFill="1"/>
    <xf numFmtId="0" fontId="29" fillId="0" borderId="0" xfId="0" applyFont="1" applyAlignment="1">
      <alignment vertical="center" wrapText="1"/>
    </xf>
    <xf numFmtId="0" fontId="31" fillId="0" borderId="0" xfId="0" applyFont="1" applyAlignment="1">
      <alignment vertical="center"/>
    </xf>
  </cellXfs>
  <cellStyles count="2">
    <cellStyle name="Hyperlinkki" xfId="1" builtinId="8"/>
    <cellStyle name="Normaali" xfId="0" builtinId="0"/>
  </cellStyles>
  <dxfs count="2">
    <dxf>
      <fill>
        <patternFill>
          <bgColor theme="9" tint="0.59996337778862885"/>
        </patternFill>
      </fill>
    </dxf>
    <dxf>
      <fill>
        <patternFill>
          <bgColor theme="5" tint="0.59996337778862885"/>
        </patternFill>
      </fill>
    </dxf>
  </dxfs>
  <tableStyles count="0" defaultTableStyle="TableStyleMedium2" defaultPivotStyle="PivotStyleLight16"/>
  <colors>
    <mruColors>
      <color rgb="FF8FF7E1"/>
      <color rgb="FFFF5252"/>
      <color rgb="FFFF8C8C"/>
      <color rgb="FFFC6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Fredric Mosley" id="{A7332FC7-D899-49DF-B158-8FEA1A9BF3FA}" userId="S::Fredric.Mosley@efi.int::ee54481b-9d1a-4599-bce7-facfe5b525b5" providerId="AD"/>
  <person displayName="Soimakallio Sampo" id="{C526CE62-2868-4451-91A0-0AE358EFD0AA}" userId="S::Sampo.Soimakallio@env.fi::cd93d5a5-f926-4fbb-9a57-fe5807e6ec6a" providerId="AD"/>
  <person displayName="Soimakallio Sampo" id="{28CF544A-ED08-472F-A093-90327ABAE291}" userId="S::sampo.soimakallio_env.fi#ext#@tapiosilva.onmicrosoft.com::e1445165-df29-478c-9ac4-d17153e314f9" providerId="AD"/>
</personList>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 dT="2020-08-19T11:54:53.23" personId="{C526CE62-2868-4451-91A0-0AE358EFD0AA}" id="{0782A183-2279-4F51-9D44-FB2BDD745881}">
    <text>Provided directly in the publication or calculable based on harvest rates and forest carbon stocks in various scenarios</text>
  </threadedComment>
  <threadedComment ref="R1" dT="2020-08-19T11:59:31.28" personId="{C526CE62-2868-4451-91A0-0AE358EFD0AA}" id="{CD1DC053-8D72-4104-A987-549084BEC241}">
    <text>Provide the information on over which period carbon indicator (= forest carbon stock change per cumulative harvest rate) 
can be calculated; e.g. dynamically for 0-100 a, only for 100a, for 20, 50 or 100a etc.</text>
  </threadedComment>
  <threadedComment ref="Q31" dT="2020-11-04T11:09:55.45" personId="{28CF544A-ED08-472F-A093-90327ABAE291}" id="{A8C9E237-9B04-4694-9584-9F3DA49D4742}">
    <text>It is not absolutely clear what is included in carbon sequestration figures, as the equation is lacking or it is unclearly referred. However, based on the results it seems evident that carbon sequestration figures do not include carbon losses in tree harvest.</text>
  </threadedComment>
  <threadedComment ref="P32" dT="2020-11-04T12:40:51.60" personId="{28CF544A-ED08-472F-A093-90327ABAE291}" id="{FF556B16-D8E6-4C2B-A756-269FD998220E}">
    <text>The development of carbon stocks over time and beyond harvests is not provided, thus the impact of harvest on forest C stock cannot be assessed.</text>
  </threadedComment>
</ThreadedComments>
</file>

<file path=xl/threadedComments/threadedComment2.xml><?xml version="1.0" encoding="utf-8"?>
<ThreadedComments xmlns="http://schemas.microsoft.com/office/spreadsheetml/2018/threadedcomments" xmlns:x="http://schemas.openxmlformats.org/spreadsheetml/2006/main">
  <threadedComment ref="N21" dT="2022-01-20T12:41:02.65" personId="{A7332FC7-D899-49DF-B158-8FEA1A9BF3FA}" id="{5BD0A4C6-6A0E-455B-B078-1A6FC2F22477}">
    <text>Change to no, because there is no difference between compared scenarios?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063B-9CA6-473A-976A-5F9E4CF5259B}">
  <dimension ref="A1:A12"/>
  <sheetViews>
    <sheetView tabSelected="1" workbookViewId="0">
      <selection activeCell="A7" sqref="A7"/>
    </sheetView>
  </sheetViews>
  <sheetFormatPr defaultRowHeight="14.5"/>
  <cols>
    <col min="1" max="1" width="99.81640625" customWidth="1"/>
  </cols>
  <sheetData>
    <row r="1" spans="1:1" ht="89">
      <c r="A1" s="142" t="s">
        <v>2217</v>
      </c>
    </row>
    <row r="3" spans="1:1">
      <c r="A3" s="143" t="s">
        <v>2208</v>
      </c>
    </row>
    <row r="4" spans="1:1">
      <c r="A4" s="143" t="s">
        <v>2209</v>
      </c>
    </row>
    <row r="5" spans="1:1">
      <c r="A5" s="143" t="s">
        <v>2210</v>
      </c>
    </row>
    <row r="6" spans="1:1">
      <c r="A6" s="143" t="s">
        <v>2211</v>
      </c>
    </row>
    <row r="7" spans="1:1">
      <c r="A7" s="143" t="s">
        <v>2212</v>
      </c>
    </row>
    <row r="8" spans="1:1">
      <c r="A8" s="143" t="s">
        <v>2213</v>
      </c>
    </row>
    <row r="9" spans="1:1">
      <c r="A9" s="143" t="s">
        <v>2214</v>
      </c>
    </row>
    <row r="10" spans="1:1">
      <c r="A10" s="143" t="s">
        <v>2215</v>
      </c>
    </row>
    <row r="11" spans="1:1">
      <c r="A11" s="143"/>
    </row>
    <row r="12" spans="1:1">
      <c r="A12" s="143" t="s">
        <v>2216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71BBD-591C-4026-B01D-90D8F8576A3F}">
  <dimension ref="A1:J428"/>
  <sheetViews>
    <sheetView zoomScale="77" zoomScaleNormal="120" workbookViewId="0">
      <pane ySplit="1" topLeftCell="A2" activePane="bottomLeft" state="frozen"/>
      <selection pane="bottomLeft" activeCell="A2" sqref="A2"/>
    </sheetView>
  </sheetViews>
  <sheetFormatPr defaultColWidth="9.26953125" defaultRowHeight="12"/>
  <cols>
    <col min="1" max="1" width="14" style="4" customWidth="1"/>
    <col min="2" max="2" width="11.7265625" style="22" customWidth="1"/>
    <col min="3" max="3" width="9.7265625" style="22" customWidth="1"/>
    <col min="4" max="4" width="9.26953125" style="22"/>
    <col min="5" max="5" width="152" style="22" customWidth="1"/>
    <col min="6" max="9" width="9.26953125" style="22"/>
    <col min="10" max="10" width="14.1796875" style="22" customWidth="1"/>
    <col min="11" max="16384" width="9.26953125" style="22"/>
  </cols>
  <sheetData>
    <row r="1" spans="1:10" s="10" customFormat="1" ht="24">
      <c r="A1" s="44" t="s">
        <v>1958</v>
      </c>
      <c r="B1" s="23" t="s">
        <v>0</v>
      </c>
      <c r="C1" s="24" t="s">
        <v>1</v>
      </c>
      <c r="D1" s="24" t="s">
        <v>2</v>
      </c>
      <c r="E1" s="24" t="s">
        <v>3</v>
      </c>
      <c r="F1" s="24" t="s">
        <v>4</v>
      </c>
      <c r="G1" s="24" t="s">
        <v>5</v>
      </c>
      <c r="H1" s="24" t="s">
        <v>6</v>
      </c>
      <c r="I1" s="24" t="s">
        <v>7</v>
      </c>
      <c r="J1" s="24" t="s">
        <v>1959</v>
      </c>
    </row>
    <row r="2" spans="1:10" ht="60" customHeight="1">
      <c r="A2" s="5" t="s">
        <v>9</v>
      </c>
      <c r="B2" s="139" t="s">
        <v>10</v>
      </c>
      <c r="C2" s="140" t="s">
        <v>11</v>
      </c>
      <c r="D2" s="140">
        <v>2016</v>
      </c>
      <c r="E2" s="140"/>
      <c r="F2" s="140"/>
      <c r="G2" s="140"/>
      <c r="H2" s="140"/>
      <c r="I2" s="140"/>
      <c r="J2" s="140" t="s">
        <v>12</v>
      </c>
    </row>
    <row r="3" spans="1:10" ht="60" customHeight="1">
      <c r="A3" s="2"/>
      <c r="B3" s="27" t="s">
        <v>13</v>
      </c>
      <c r="C3" s="28" t="s">
        <v>14</v>
      </c>
      <c r="D3" s="26">
        <v>2018</v>
      </c>
      <c r="E3" s="28" t="s">
        <v>15</v>
      </c>
      <c r="F3" s="28"/>
      <c r="G3" s="28"/>
      <c r="H3" s="28"/>
      <c r="I3" s="28"/>
      <c r="J3" s="28" t="s">
        <v>16</v>
      </c>
    </row>
    <row r="4" spans="1:10" ht="60" customHeight="1">
      <c r="B4" s="25" t="s">
        <v>17</v>
      </c>
      <c r="C4" s="26" t="s">
        <v>18</v>
      </c>
      <c r="D4" s="26">
        <v>2019</v>
      </c>
      <c r="E4" s="26" t="s">
        <v>19</v>
      </c>
      <c r="F4" s="26"/>
      <c r="G4" s="26"/>
      <c r="H4" s="26"/>
      <c r="I4" s="26"/>
      <c r="J4" s="26" t="s">
        <v>16</v>
      </c>
    </row>
    <row r="5" spans="1:10" ht="60" customHeight="1">
      <c r="B5" s="25" t="s">
        <v>21</v>
      </c>
      <c r="C5" s="26" t="s">
        <v>22</v>
      </c>
      <c r="D5" s="26">
        <v>2018</v>
      </c>
      <c r="E5" s="26" t="s">
        <v>23</v>
      </c>
      <c r="F5" s="26"/>
      <c r="G5" s="26"/>
      <c r="H5" s="26"/>
      <c r="I5" s="26"/>
      <c r="J5" s="26" t="s">
        <v>24</v>
      </c>
    </row>
    <row r="6" spans="1:10" ht="60" customHeight="1">
      <c r="B6" s="25" t="s">
        <v>25</v>
      </c>
      <c r="C6" s="26" t="s">
        <v>26</v>
      </c>
      <c r="D6" s="26">
        <v>2019</v>
      </c>
      <c r="E6" s="26" t="s">
        <v>27</v>
      </c>
      <c r="F6" s="26"/>
      <c r="G6" s="26"/>
      <c r="H6" s="26"/>
      <c r="I6" s="26"/>
      <c r="J6" s="26" t="s">
        <v>24</v>
      </c>
    </row>
    <row r="7" spans="1:10" ht="60" customHeight="1">
      <c r="B7" s="25" t="s">
        <v>28</v>
      </c>
      <c r="C7" s="26" t="s">
        <v>29</v>
      </c>
      <c r="D7" s="26">
        <v>2018</v>
      </c>
      <c r="E7" s="26" t="s">
        <v>30</v>
      </c>
      <c r="F7" s="26"/>
      <c r="G7" s="26"/>
      <c r="H7" s="26"/>
      <c r="I7" s="26"/>
      <c r="J7" s="26" t="s">
        <v>31</v>
      </c>
    </row>
    <row r="8" spans="1:10" ht="60" customHeight="1">
      <c r="B8" s="27" t="s">
        <v>32</v>
      </c>
      <c r="C8" s="28" t="s">
        <v>33</v>
      </c>
      <c r="D8" s="26">
        <v>2020</v>
      </c>
      <c r="E8" s="28" t="s">
        <v>34</v>
      </c>
      <c r="F8" s="28"/>
      <c r="G8" s="28"/>
      <c r="H8" s="28"/>
      <c r="I8" s="28"/>
      <c r="J8" s="28" t="s">
        <v>35</v>
      </c>
    </row>
    <row r="9" spans="1:10" ht="60" customHeight="1">
      <c r="B9" s="25" t="s">
        <v>36</v>
      </c>
      <c r="C9" s="26" t="s">
        <v>37</v>
      </c>
      <c r="D9" s="26">
        <v>2018</v>
      </c>
      <c r="E9" s="26" t="s">
        <v>38</v>
      </c>
      <c r="F9" s="26"/>
      <c r="G9" s="26"/>
      <c r="H9" s="26"/>
      <c r="I9" s="26"/>
      <c r="J9" s="26" t="s">
        <v>39</v>
      </c>
    </row>
    <row r="10" spans="1:10" ht="60" customHeight="1">
      <c r="B10" s="25" t="s">
        <v>40</v>
      </c>
      <c r="C10" s="26" t="s">
        <v>41</v>
      </c>
      <c r="D10" s="26">
        <v>2017</v>
      </c>
      <c r="E10" s="26" t="s">
        <v>42</v>
      </c>
      <c r="F10" s="26"/>
      <c r="G10" s="26"/>
      <c r="H10" s="26"/>
      <c r="I10" s="26"/>
      <c r="J10" s="26" t="s">
        <v>43</v>
      </c>
    </row>
    <row r="11" spans="1:10" ht="60" customHeight="1">
      <c r="B11" s="25" t="s">
        <v>44</v>
      </c>
      <c r="C11" s="26" t="s">
        <v>45</v>
      </c>
      <c r="D11" s="26">
        <v>2017</v>
      </c>
      <c r="E11" s="26" t="s">
        <v>46</v>
      </c>
      <c r="F11" s="26"/>
      <c r="G11" s="26"/>
      <c r="H11" s="26"/>
      <c r="I11" s="26"/>
      <c r="J11" s="26" t="s">
        <v>47</v>
      </c>
    </row>
    <row r="12" spans="1:10" ht="60" customHeight="1">
      <c r="B12" s="25" t="s">
        <v>48</v>
      </c>
      <c r="C12" s="26" t="s">
        <v>49</v>
      </c>
      <c r="D12" s="26">
        <v>2016</v>
      </c>
      <c r="E12" s="26" t="s">
        <v>50</v>
      </c>
      <c r="F12" s="26"/>
      <c r="G12" s="26"/>
      <c r="H12" s="26"/>
      <c r="I12" s="26"/>
      <c r="J12" s="26" t="s">
        <v>51</v>
      </c>
    </row>
    <row r="13" spans="1:10" ht="144.75" customHeight="1">
      <c r="A13" s="4" t="s">
        <v>52</v>
      </c>
      <c r="B13" s="29" t="s">
        <v>53</v>
      </c>
      <c r="C13" s="30" t="s">
        <v>54</v>
      </c>
      <c r="D13" s="30">
        <v>2020</v>
      </c>
      <c r="E13" s="30" t="s">
        <v>55</v>
      </c>
      <c r="F13" s="30" t="s">
        <v>56</v>
      </c>
      <c r="G13" s="30">
        <v>5</v>
      </c>
      <c r="H13" s="30" t="s">
        <v>57</v>
      </c>
      <c r="I13" s="30" t="s">
        <v>58</v>
      </c>
      <c r="J13" s="30" t="s">
        <v>59</v>
      </c>
    </row>
    <row r="14" spans="1:10" ht="60" customHeight="1">
      <c r="B14" s="27" t="s">
        <v>60</v>
      </c>
      <c r="C14" s="28" t="s">
        <v>61</v>
      </c>
      <c r="D14" s="26">
        <v>2019</v>
      </c>
      <c r="E14" s="28" t="s">
        <v>62</v>
      </c>
      <c r="F14" s="28"/>
      <c r="G14" s="28"/>
      <c r="H14" s="28"/>
      <c r="I14" s="28"/>
      <c r="J14" s="28" t="s">
        <v>63</v>
      </c>
    </row>
    <row r="15" spans="1:10" ht="60" customHeight="1">
      <c r="B15" s="25" t="s">
        <v>64</v>
      </c>
      <c r="C15" s="26" t="s">
        <v>65</v>
      </c>
      <c r="D15" s="26">
        <v>2020</v>
      </c>
      <c r="E15" s="26" t="s">
        <v>66</v>
      </c>
      <c r="F15" s="26"/>
      <c r="G15" s="26"/>
      <c r="H15" s="26"/>
      <c r="I15" s="26"/>
      <c r="J15" s="26" t="s">
        <v>63</v>
      </c>
    </row>
    <row r="16" spans="1:10" ht="192.75" customHeight="1">
      <c r="A16" s="4" t="s">
        <v>52</v>
      </c>
      <c r="B16" s="29" t="s">
        <v>67</v>
      </c>
      <c r="C16" s="30" t="s">
        <v>68</v>
      </c>
      <c r="D16" s="30">
        <v>2018</v>
      </c>
      <c r="E16" s="30" t="s">
        <v>69</v>
      </c>
      <c r="F16" s="30" t="s">
        <v>56</v>
      </c>
      <c r="G16" s="30">
        <v>8</v>
      </c>
      <c r="H16" s="30" t="s">
        <v>70</v>
      </c>
      <c r="I16" s="30" t="s">
        <v>71</v>
      </c>
      <c r="J16" s="30" t="s">
        <v>73</v>
      </c>
    </row>
    <row r="17" spans="1:10" ht="60" customHeight="1">
      <c r="B17" s="27" t="s">
        <v>74</v>
      </c>
      <c r="C17" s="28" t="s">
        <v>75</v>
      </c>
      <c r="D17" s="26">
        <v>2017</v>
      </c>
      <c r="E17" s="28" t="s">
        <v>76</v>
      </c>
      <c r="F17" s="28"/>
      <c r="G17" s="28"/>
      <c r="H17" s="28"/>
      <c r="I17" s="28"/>
      <c r="J17" s="28" t="s">
        <v>77</v>
      </c>
    </row>
    <row r="18" spans="1:10" ht="60" customHeight="1">
      <c r="B18" s="25" t="s">
        <v>78</v>
      </c>
      <c r="C18" s="26" t="s">
        <v>79</v>
      </c>
      <c r="D18" s="26">
        <v>2019</v>
      </c>
      <c r="E18" s="26" t="s">
        <v>80</v>
      </c>
      <c r="F18" s="26"/>
      <c r="G18" s="26"/>
      <c r="H18" s="26"/>
      <c r="I18" s="26"/>
      <c r="J18" s="26" t="s">
        <v>81</v>
      </c>
    </row>
    <row r="19" spans="1:10" ht="60" customHeight="1">
      <c r="B19" s="25" t="s">
        <v>82</v>
      </c>
      <c r="C19" s="26" t="s">
        <v>83</v>
      </c>
      <c r="D19" s="26">
        <v>2018</v>
      </c>
      <c r="E19" s="26" t="s">
        <v>84</v>
      </c>
      <c r="F19" s="26"/>
      <c r="G19" s="26"/>
      <c r="H19" s="26"/>
      <c r="I19" s="26"/>
      <c r="J19" s="26" t="s">
        <v>51</v>
      </c>
    </row>
    <row r="20" spans="1:10" ht="60" customHeight="1">
      <c r="B20" s="25" t="s">
        <v>85</v>
      </c>
      <c r="C20" s="26" t="s">
        <v>86</v>
      </c>
      <c r="D20" s="26">
        <v>2019</v>
      </c>
      <c r="E20" s="26" t="s">
        <v>87</v>
      </c>
      <c r="F20" s="26"/>
      <c r="G20" s="26"/>
      <c r="H20" s="26"/>
      <c r="I20" s="26"/>
      <c r="J20" s="26" t="s">
        <v>43</v>
      </c>
    </row>
    <row r="21" spans="1:10" ht="60" customHeight="1">
      <c r="B21" s="25" t="s">
        <v>88</v>
      </c>
      <c r="C21" s="26" t="s">
        <v>89</v>
      </c>
      <c r="D21" s="26">
        <v>2017</v>
      </c>
      <c r="E21" s="26" t="s">
        <v>90</v>
      </c>
      <c r="F21" s="26"/>
      <c r="G21" s="26"/>
      <c r="H21" s="26"/>
      <c r="I21" s="26"/>
      <c r="J21" s="26" t="s">
        <v>91</v>
      </c>
    </row>
    <row r="22" spans="1:10" ht="60" customHeight="1">
      <c r="B22" s="25" t="s">
        <v>92</v>
      </c>
      <c r="C22" s="26" t="s">
        <v>93</v>
      </c>
      <c r="D22" s="26">
        <v>2020</v>
      </c>
      <c r="E22" s="26" t="s">
        <v>94</v>
      </c>
      <c r="F22" s="26"/>
      <c r="G22" s="26"/>
      <c r="H22" s="26"/>
      <c r="I22" s="26"/>
      <c r="J22" s="26" t="s">
        <v>95</v>
      </c>
    </row>
    <row r="23" spans="1:10" ht="60" customHeight="1">
      <c r="B23" s="25" t="s">
        <v>96</v>
      </c>
      <c r="C23" s="26" t="s">
        <v>97</v>
      </c>
      <c r="D23" s="26">
        <v>2019</v>
      </c>
      <c r="E23" s="26" t="s">
        <v>98</v>
      </c>
      <c r="F23" s="26"/>
      <c r="G23" s="26"/>
      <c r="H23" s="26"/>
      <c r="I23" s="26"/>
      <c r="J23" s="26" t="s">
        <v>99</v>
      </c>
    </row>
    <row r="24" spans="1:10" ht="60" customHeight="1">
      <c r="B24" s="25" t="s">
        <v>100</v>
      </c>
      <c r="C24" s="26" t="s">
        <v>101</v>
      </c>
      <c r="D24" s="26">
        <v>2019</v>
      </c>
      <c r="E24" s="26" t="s">
        <v>102</v>
      </c>
      <c r="F24" s="26"/>
      <c r="G24" s="26"/>
      <c r="H24" s="26"/>
      <c r="I24" s="26"/>
      <c r="J24" s="26" t="s">
        <v>103</v>
      </c>
    </row>
    <row r="25" spans="1:10" ht="60" customHeight="1">
      <c r="B25" s="25" t="s">
        <v>104</v>
      </c>
      <c r="C25" s="26" t="s">
        <v>105</v>
      </c>
      <c r="D25" s="26">
        <v>2018</v>
      </c>
      <c r="E25" s="26" t="s">
        <v>106</v>
      </c>
      <c r="F25" s="26"/>
      <c r="G25" s="26"/>
      <c r="H25" s="26"/>
      <c r="I25" s="26"/>
      <c r="J25" s="26" t="s">
        <v>24</v>
      </c>
    </row>
    <row r="26" spans="1:10" ht="97.5" customHeight="1">
      <c r="A26" s="4" t="s">
        <v>52</v>
      </c>
      <c r="B26" s="29" t="s">
        <v>107</v>
      </c>
      <c r="C26" s="30" t="s">
        <v>108</v>
      </c>
      <c r="D26" s="30">
        <v>2017</v>
      </c>
      <c r="E26" s="30" t="s">
        <v>109</v>
      </c>
      <c r="F26" s="30" t="s">
        <v>56</v>
      </c>
      <c r="G26" s="30" t="s">
        <v>110</v>
      </c>
      <c r="H26" s="30" t="s">
        <v>111</v>
      </c>
      <c r="I26" s="30" t="s">
        <v>20</v>
      </c>
      <c r="J26" s="30" t="s">
        <v>63</v>
      </c>
    </row>
    <row r="27" spans="1:10" ht="60" customHeight="1">
      <c r="B27" s="25" t="s">
        <v>112</v>
      </c>
      <c r="C27" s="26" t="s">
        <v>113</v>
      </c>
      <c r="D27" s="26">
        <v>2020</v>
      </c>
      <c r="E27" s="26" t="s">
        <v>114</v>
      </c>
      <c r="F27" s="26"/>
      <c r="G27" s="26"/>
      <c r="H27" s="26"/>
      <c r="I27" s="26"/>
      <c r="J27" s="26" t="s">
        <v>43</v>
      </c>
    </row>
    <row r="28" spans="1:10" ht="60" customHeight="1">
      <c r="B28" s="25" t="s">
        <v>115</v>
      </c>
      <c r="C28" s="26" t="s">
        <v>116</v>
      </c>
      <c r="D28" s="26">
        <v>2019</v>
      </c>
      <c r="E28" s="26" t="s">
        <v>117</v>
      </c>
      <c r="F28" s="26"/>
      <c r="G28" s="26"/>
      <c r="H28" s="26"/>
      <c r="I28" s="26"/>
      <c r="J28" s="26" t="s">
        <v>63</v>
      </c>
    </row>
    <row r="29" spans="1:10" ht="110.25" customHeight="1">
      <c r="A29" s="4" t="s">
        <v>52</v>
      </c>
      <c r="B29" s="29" t="s">
        <v>120</v>
      </c>
      <c r="C29" s="30" t="s">
        <v>121</v>
      </c>
      <c r="D29" s="30">
        <v>2019</v>
      </c>
      <c r="E29" s="30" t="s">
        <v>122</v>
      </c>
      <c r="F29" s="30" t="s">
        <v>56</v>
      </c>
      <c r="G29" s="30">
        <v>25</v>
      </c>
      <c r="H29" s="30" t="s">
        <v>118</v>
      </c>
      <c r="I29" s="30" t="s">
        <v>123</v>
      </c>
      <c r="J29" s="30" t="s">
        <v>124</v>
      </c>
    </row>
    <row r="30" spans="1:10" ht="60" customHeight="1">
      <c r="B30" s="27" t="s">
        <v>125</v>
      </c>
      <c r="C30" s="28" t="s">
        <v>126</v>
      </c>
      <c r="D30" s="26">
        <v>2016</v>
      </c>
      <c r="E30" s="28" t="s">
        <v>127</v>
      </c>
      <c r="F30" s="28"/>
      <c r="G30" s="28"/>
      <c r="H30" s="28"/>
      <c r="I30" s="28"/>
      <c r="J30" s="28" t="s">
        <v>128</v>
      </c>
    </row>
    <row r="31" spans="1:10" ht="60" customHeight="1">
      <c r="B31" s="25" t="s">
        <v>129</v>
      </c>
      <c r="C31" s="26" t="s">
        <v>130</v>
      </c>
      <c r="D31" s="26">
        <v>2017</v>
      </c>
      <c r="E31" s="26" t="s">
        <v>131</v>
      </c>
      <c r="F31" s="26"/>
      <c r="G31" s="26"/>
      <c r="H31" s="26"/>
      <c r="I31" s="26"/>
      <c r="J31" s="26" t="s">
        <v>132</v>
      </c>
    </row>
    <row r="32" spans="1:10" ht="60" customHeight="1">
      <c r="B32" s="25" t="s">
        <v>133</v>
      </c>
      <c r="C32" s="26" t="s">
        <v>134</v>
      </c>
      <c r="D32" s="26">
        <v>2019</v>
      </c>
      <c r="E32" s="26" t="s">
        <v>135</v>
      </c>
      <c r="F32" s="26"/>
      <c r="G32" s="26"/>
      <c r="H32" s="26"/>
      <c r="I32" s="26"/>
      <c r="J32" s="26" t="s">
        <v>136</v>
      </c>
    </row>
    <row r="33" spans="1:10" ht="60" customHeight="1">
      <c r="B33" s="25" t="s">
        <v>137</v>
      </c>
      <c r="C33" s="26" t="s">
        <v>138</v>
      </c>
      <c r="D33" s="26">
        <v>2016</v>
      </c>
      <c r="E33" s="26" t="s">
        <v>139</v>
      </c>
      <c r="F33" s="26"/>
      <c r="G33" s="26"/>
      <c r="H33" s="26"/>
      <c r="I33" s="26"/>
      <c r="J33" s="26" t="s">
        <v>73</v>
      </c>
    </row>
    <row r="34" spans="1:10" ht="60" customHeight="1">
      <c r="B34" s="25" t="s">
        <v>140</v>
      </c>
      <c r="C34" s="26" t="s">
        <v>141</v>
      </c>
      <c r="D34" s="26">
        <v>2020</v>
      </c>
      <c r="E34" s="26" t="s">
        <v>142</v>
      </c>
      <c r="F34" s="26"/>
      <c r="G34" s="26"/>
      <c r="H34" s="26"/>
      <c r="I34" s="26"/>
      <c r="J34" s="26" t="s">
        <v>143</v>
      </c>
    </row>
    <row r="35" spans="1:10" ht="60" customHeight="1">
      <c r="B35" s="25" t="s">
        <v>144</v>
      </c>
      <c r="C35" s="26" t="s">
        <v>145</v>
      </c>
      <c r="D35" s="26">
        <v>2017</v>
      </c>
      <c r="E35" s="26" t="s">
        <v>146</v>
      </c>
      <c r="F35" s="26"/>
      <c r="G35" s="26"/>
      <c r="H35" s="26"/>
      <c r="I35" s="26"/>
      <c r="J35" s="26" t="s">
        <v>147</v>
      </c>
    </row>
    <row r="36" spans="1:10" ht="60" customHeight="1">
      <c r="B36" s="27" t="s">
        <v>148</v>
      </c>
      <c r="C36" s="28" t="s">
        <v>149</v>
      </c>
      <c r="D36" s="26">
        <v>2020</v>
      </c>
      <c r="E36" s="28" t="s">
        <v>150</v>
      </c>
      <c r="F36" s="28"/>
      <c r="G36" s="28"/>
      <c r="H36" s="28"/>
      <c r="I36" s="28"/>
      <c r="J36" s="28" t="s">
        <v>143</v>
      </c>
    </row>
    <row r="37" spans="1:10" ht="60" customHeight="1">
      <c r="B37" s="25" t="s">
        <v>151</v>
      </c>
      <c r="C37" s="26" t="s">
        <v>152</v>
      </c>
      <c r="D37" s="26">
        <v>2019</v>
      </c>
      <c r="E37" s="26" t="s">
        <v>153</v>
      </c>
      <c r="F37" s="26"/>
      <c r="G37" s="26"/>
      <c r="H37" s="26"/>
      <c r="I37" s="26"/>
      <c r="J37" s="26" t="s">
        <v>63</v>
      </c>
    </row>
    <row r="38" spans="1:10" ht="108.75" customHeight="1">
      <c r="A38" s="4" t="s">
        <v>52</v>
      </c>
      <c r="B38" s="29" t="s">
        <v>154</v>
      </c>
      <c r="C38" s="30" t="s">
        <v>155</v>
      </c>
      <c r="D38" s="30">
        <v>2020</v>
      </c>
      <c r="E38" s="30" t="s">
        <v>156</v>
      </c>
      <c r="F38" s="30" t="s">
        <v>111</v>
      </c>
      <c r="G38" s="30" t="s">
        <v>111</v>
      </c>
      <c r="H38" s="30" t="s">
        <v>111</v>
      </c>
      <c r="I38" s="30" t="s">
        <v>157</v>
      </c>
      <c r="J38" s="30" t="s">
        <v>159</v>
      </c>
    </row>
    <row r="39" spans="1:10" ht="60" customHeight="1">
      <c r="B39" s="27" t="s">
        <v>160</v>
      </c>
      <c r="C39" s="28" t="s">
        <v>161</v>
      </c>
      <c r="D39" s="26">
        <v>2020</v>
      </c>
      <c r="E39" s="28" t="s">
        <v>162</v>
      </c>
      <c r="F39" s="28"/>
      <c r="G39" s="28"/>
      <c r="H39" s="28"/>
      <c r="I39" s="28"/>
      <c r="J39" s="28" t="s">
        <v>163</v>
      </c>
    </row>
    <row r="40" spans="1:10" ht="60" customHeight="1">
      <c r="B40" s="27" t="s">
        <v>164</v>
      </c>
      <c r="C40" s="28" t="s">
        <v>165</v>
      </c>
      <c r="D40" s="26">
        <v>2017</v>
      </c>
      <c r="E40" s="28" t="s">
        <v>166</v>
      </c>
      <c r="F40" s="28"/>
      <c r="G40" s="28"/>
      <c r="H40" s="28"/>
      <c r="I40" s="28"/>
      <c r="J40" s="28" t="s">
        <v>167</v>
      </c>
    </row>
    <row r="41" spans="1:10" ht="60" customHeight="1">
      <c r="B41" s="27" t="s">
        <v>168</v>
      </c>
      <c r="C41" s="28" t="s">
        <v>169</v>
      </c>
      <c r="D41" s="26">
        <v>2019</v>
      </c>
      <c r="E41" s="28" t="s">
        <v>170</v>
      </c>
      <c r="F41" s="28"/>
      <c r="G41" s="28"/>
      <c r="H41" s="28"/>
      <c r="I41" s="28"/>
      <c r="J41" s="28" t="s">
        <v>63</v>
      </c>
    </row>
    <row r="42" spans="1:10" ht="60" customHeight="1">
      <c r="B42" s="25" t="s">
        <v>171</v>
      </c>
      <c r="C42" s="26" t="s">
        <v>172</v>
      </c>
      <c r="D42" s="26">
        <v>2020</v>
      </c>
      <c r="E42" s="26" t="s">
        <v>173</v>
      </c>
      <c r="F42" s="26"/>
      <c r="G42" s="26"/>
      <c r="H42" s="26"/>
      <c r="I42" s="26"/>
      <c r="J42" s="26" t="s">
        <v>174</v>
      </c>
    </row>
    <row r="43" spans="1:10" ht="108.75" customHeight="1">
      <c r="A43" s="4" t="s">
        <v>52</v>
      </c>
      <c r="B43" s="29" t="s">
        <v>175</v>
      </c>
      <c r="C43" s="30" t="s">
        <v>176</v>
      </c>
      <c r="D43" s="30">
        <v>2019</v>
      </c>
      <c r="E43" s="30" t="s">
        <v>177</v>
      </c>
      <c r="F43" s="30" t="s">
        <v>111</v>
      </c>
      <c r="G43" s="30" t="s">
        <v>111</v>
      </c>
      <c r="H43" s="30" t="s">
        <v>178</v>
      </c>
      <c r="I43" s="30" t="s">
        <v>179</v>
      </c>
      <c r="J43" s="30" t="s">
        <v>181</v>
      </c>
    </row>
    <row r="44" spans="1:10" ht="60" customHeight="1">
      <c r="B44" s="25" t="s">
        <v>182</v>
      </c>
      <c r="C44" s="26" t="s">
        <v>183</v>
      </c>
      <c r="D44" s="26">
        <v>2018</v>
      </c>
      <c r="E44" s="26" t="s">
        <v>184</v>
      </c>
      <c r="F44" s="26"/>
      <c r="G44" s="26"/>
      <c r="H44" s="26"/>
      <c r="I44" s="26"/>
      <c r="J44" s="26" t="s">
        <v>185</v>
      </c>
    </row>
    <row r="45" spans="1:10" ht="60" customHeight="1">
      <c r="B45" s="25" t="s">
        <v>186</v>
      </c>
      <c r="C45" s="26" t="s">
        <v>187</v>
      </c>
      <c r="D45" s="26">
        <v>2019</v>
      </c>
      <c r="E45" s="26" t="s">
        <v>188</v>
      </c>
      <c r="F45" s="26"/>
      <c r="G45" s="26"/>
      <c r="H45" s="26"/>
      <c r="I45" s="26"/>
      <c r="J45" s="26" t="s">
        <v>63</v>
      </c>
    </row>
    <row r="46" spans="1:10" ht="60" customHeight="1">
      <c r="B46" s="27" t="s">
        <v>189</v>
      </c>
      <c r="C46" s="28" t="s">
        <v>190</v>
      </c>
      <c r="D46" s="26">
        <v>2019</v>
      </c>
      <c r="E46" s="28" t="s">
        <v>191</v>
      </c>
      <c r="F46" s="28"/>
      <c r="G46" s="28"/>
      <c r="H46" s="28"/>
      <c r="I46" s="28"/>
      <c r="J46" s="28" t="s">
        <v>143</v>
      </c>
    </row>
    <row r="47" spans="1:10" ht="134.25" customHeight="1">
      <c r="A47" s="4" t="s">
        <v>52</v>
      </c>
      <c r="B47" s="29" t="s">
        <v>192</v>
      </c>
      <c r="C47" s="30" t="s">
        <v>193</v>
      </c>
      <c r="D47" s="30">
        <v>2018</v>
      </c>
      <c r="E47" s="30" t="s">
        <v>194</v>
      </c>
      <c r="F47" s="30" t="s">
        <v>56</v>
      </c>
      <c r="G47" s="30">
        <v>2</v>
      </c>
      <c r="H47" s="30" t="s">
        <v>195</v>
      </c>
      <c r="I47" s="30" t="s">
        <v>196</v>
      </c>
      <c r="J47" s="30" t="s">
        <v>198</v>
      </c>
    </row>
    <row r="48" spans="1:10" ht="60" customHeight="1">
      <c r="B48" s="25" t="s">
        <v>199</v>
      </c>
      <c r="C48" s="26" t="s">
        <v>200</v>
      </c>
      <c r="D48" s="26">
        <v>2019</v>
      </c>
      <c r="E48" s="26" t="s">
        <v>201</v>
      </c>
      <c r="F48" s="26"/>
      <c r="G48" s="26"/>
      <c r="H48" s="26"/>
      <c r="I48" s="26"/>
      <c r="J48" s="26" t="s">
        <v>43</v>
      </c>
    </row>
    <row r="49" spans="1:10" ht="96.75" customHeight="1">
      <c r="A49" s="4" t="s">
        <v>52</v>
      </c>
      <c r="B49" s="29" t="s">
        <v>202</v>
      </c>
      <c r="C49" s="30" t="s">
        <v>203</v>
      </c>
      <c r="D49" s="30">
        <v>2020</v>
      </c>
      <c r="E49" s="30" t="s">
        <v>204</v>
      </c>
      <c r="F49" s="30" t="s">
        <v>56</v>
      </c>
      <c r="G49" s="30">
        <v>4</v>
      </c>
      <c r="H49" s="30" t="s">
        <v>205</v>
      </c>
      <c r="I49" s="30" t="s">
        <v>206</v>
      </c>
      <c r="J49" s="30" t="s">
        <v>208</v>
      </c>
    </row>
    <row r="50" spans="1:10" ht="86.25" customHeight="1">
      <c r="A50" s="4" t="s">
        <v>52</v>
      </c>
      <c r="B50" s="29" t="s">
        <v>209</v>
      </c>
      <c r="C50" s="30" t="s">
        <v>210</v>
      </c>
      <c r="D50" s="30">
        <v>2016</v>
      </c>
      <c r="E50" s="30" t="s">
        <v>211</v>
      </c>
      <c r="F50" s="30" t="s">
        <v>56</v>
      </c>
      <c r="G50" s="30">
        <v>6</v>
      </c>
      <c r="H50" s="30" t="s">
        <v>212</v>
      </c>
      <c r="I50" s="30" t="s">
        <v>213</v>
      </c>
      <c r="J50" s="30" t="s">
        <v>215</v>
      </c>
    </row>
    <row r="51" spans="1:10" ht="60" customHeight="1">
      <c r="B51" s="25" t="s">
        <v>216</v>
      </c>
      <c r="C51" s="26" t="s">
        <v>217</v>
      </c>
      <c r="D51" s="26">
        <v>2017</v>
      </c>
      <c r="E51" s="26" t="s">
        <v>218</v>
      </c>
      <c r="F51" s="26"/>
      <c r="G51" s="26"/>
      <c r="H51" s="26"/>
      <c r="I51" s="26"/>
      <c r="J51" s="26" t="s">
        <v>219</v>
      </c>
    </row>
    <row r="52" spans="1:10" ht="60" customHeight="1">
      <c r="B52" s="25" t="s">
        <v>220</v>
      </c>
      <c r="C52" s="26" t="s">
        <v>221</v>
      </c>
      <c r="D52" s="26">
        <v>2018</v>
      </c>
      <c r="E52" s="26" t="s">
        <v>222</v>
      </c>
      <c r="F52" s="26"/>
      <c r="G52" s="26"/>
      <c r="H52" s="26"/>
      <c r="I52" s="26"/>
      <c r="J52" s="26" t="s">
        <v>223</v>
      </c>
    </row>
    <row r="53" spans="1:10" ht="60" customHeight="1">
      <c r="A53" s="4" t="s">
        <v>9</v>
      </c>
      <c r="B53" s="25" t="s">
        <v>224</v>
      </c>
      <c r="C53" s="26" t="s">
        <v>225</v>
      </c>
      <c r="D53" s="26">
        <v>2020</v>
      </c>
      <c r="E53" s="26"/>
      <c r="F53" s="26"/>
      <c r="G53" s="26"/>
      <c r="H53" s="26"/>
      <c r="I53" s="26"/>
      <c r="J53" s="26"/>
    </row>
    <row r="54" spans="1:10" ht="60" customHeight="1">
      <c r="B54" s="31" t="s">
        <v>226</v>
      </c>
      <c r="C54" s="28" t="s">
        <v>227</v>
      </c>
      <c r="D54" s="26">
        <v>2017</v>
      </c>
      <c r="E54" s="28" t="s">
        <v>228</v>
      </c>
      <c r="F54" s="28"/>
      <c r="G54" s="28"/>
      <c r="H54" s="28"/>
      <c r="I54" s="28"/>
      <c r="J54" s="28" t="s">
        <v>226</v>
      </c>
    </row>
    <row r="55" spans="1:10" ht="60" customHeight="1">
      <c r="B55" s="25" t="s">
        <v>229</v>
      </c>
      <c r="C55" s="26" t="s">
        <v>230</v>
      </c>
      <c r="D55" s="26">
        <v>2019</v>
      </c>
      <c r="E55" s="26" t="s">
        <v>231</v>
      </c>
      <c r="F55" s="26"/>
      <c r="G55" s="26"/>
      <c r="H55" s="26"/>
      <c r="I55" s="26"/>
      <c r="J55" s="26" t="s">
        <v>232</v>
      </c>
    </row>
    <row r="56" spans="1:10" ht="60" customHeight="1">
      <c r="B56" s="27" t="s">
        <v>233</v>
      </c>
      <c r="C56" s="28" t="s">
        <v>234</v>
      </c>
      <c r="D56" s="26">
        <v>2017</v>
      </c>
      <c r="E56" s="28" t="s">
        <v>235</v>
      </c>
      <c r="F56" s="28"/>
      <c r="G56" s="28"/>
      <c r="H56" s="28"/>
      <c r="I56" s="28"/>
      <c r="J56" s="28" t="s">
        <v>236</v>
      </c>
    </row>
    <row r="57" spans="1:10" ht="84">
      <c r="A57" s="4" t="s">
        <v>52</v>
      </c>
      <c r="B57" s="29" t="s">
        <v>237</v>
      </c>
      <c r="C57" s="30" t="s">
        <v>238</v>
      </c>
      <c r="D57" s="30">
        <v>2017</v>
      </c>
      <c r="E57" s="30" t="s">
        <v>239</v>
      </c>
      <c r="F57" s="30" t="s">
        <v>56</v>
      </c>
      <c r="G57" s="30">
        <v>4</v>
      </c>
      <c r="H57" s="30" t="s">
        <v>240</v>
      </c>
      <c r="I57" s="30" t="s">
        <v>241</v>
      </c>
      <c r="J57" s="30" t="s">
        <v>242</v>
      </c>
    </row>
    <row r="58" spans="1:10" ht="99" customHeight="1">
      <c r="A58" s="4" t="s">
        <v>52</v>
      </c>
      <c r="B58" s="29" t="s">
        <v>243</v>
      </c>
      <c r="C58" s="30" t="s">
        <v>244</v>
      </c>
      <c r="D58" s="30">
        <v>2016</v>
      </c>
      <c r="E58" s="30" t="s">
        <v>245</v>
      </c>
      <c r="F58" s="30" t="s">
        <v>56</v>
      </c>
      <c r="G58" s="30">
        <v>2</v>
      </c>
      <c r="H58" s="30" t="s">
        <v>246</v>
      </c>
      <c r="I58" s="30" t="s">
        <v>247</v>
      </c>
      <c r="J58" s="30" t="s">
        <v>249</v>
      </c>
    </row>
    <row r="59" spans="1:10" ht="60" customHeight="1">
      <c r="B59" s="25" t="s">
        <v>250</v>
      </c>
      <c r="C59" s="26" t="s">
        <v>251</v>
      </c>
      <c r="D59" s="26">
        <v>2018</v>
      </c>
      <c r="E59" s="26" t="s">
        <v>252</v>
      </c>
      <c r="F59" s="26"/>
      <c r="G59" s="26"/>
      <c r="H59" s="26"/>
      <c r="I59" s="26"/>
      <c r="J59" s="26" t="s">
        <v>95</v>
      </c>
    </row>
    <row r="60" spans="1:10" ht="60" customHeight="1">
      <c r="B60" s="27" t="s">
        <v>253</v>
      </c>
      <c r="C60" s="28" t="s">
        <v>254</v>
      </c>
      <c r="D60" s="26">
        <v>2017</v>
      </c>
      <c r="E60" s="28" t="s">
        <v>255</v>
      </c>
      <c r="F60" s="28"/>
      <c r="G60" s="28"/>
      <c r="H60" s="28"/>
      <c r="I60" s="28"/>
      <c r="J60" s="28" t="s">
        <v>181</v>
      </c>
    </row>
    <row r="61" spans="1:10" ht="110.25" customHeight="1">
      <c r="A61" s="4" t="s">
        <v>52</v>
      </c>
      <c r="B61" s="29" t="s">
        <v>258</v>
      </c>
      <c r="C61" s="30" t="s">
        <v>259</v>
      </c>
      <c r="D61" s="30">
        <v>2016</v>
      </c>
      <c r="E61" s="30" t="s">
        <v>260</v>
      </c>
      <c r="F61" s="30" t="s">
        <v>56</v>
      </c>
      <c r="G61" s="30">
        <v>4</v>
      </c>
      <c r="H61" s="30" t="s">
        <v>261</v>
      </c>
      <c r="I61" s="30" t="s">
        <v>262</v>
      </c>
      <c r="J61" s="30" t="s">
        <v>263</v>
      </c>
    </row>
    <row r="62" spans="1:10" ht="121.5" customHeight="1">
      <c r="A62" s="4" t="s">
        <v>52</v>
      </c>
      <c r="B62" s="29" t="s">
        <v>264</v>
      </c>
      <c r="C62" s="30" t="s">
        <v>265</v>
      </c>
      <c r="D62" s="30">
        <v>2016</v>
      </c>
      <c r="E62" s="30" t="s">
        <v>266</v>
      </c>
      <c r="F62" s="30" t="s">
        <v>56</v>
      </c>
      <c r="G62" s="30">
        <v>2</v>
      </c>
      <c r="H62" s="30" t="s">
        <v>267</v>
      </c>
      <c r="I62" s="30" t="s">
        <v>268</v>
      </c>
      <c r="J62" s="30" t="s">
        <v>269</v>
      </c>
    </row>
    <row r="63" spans="1:10" ht="158.25" customHeight="1">
      <c r="A63" s="4" t="s">
        <v>52</v>
      </c>
      <c r="B63" s="29" t="s">
        <v>270</v>
      </c>
      <c r="C63" s="30" t="s">
        <v>271</v>
      </c>
      <c r="D63" s="30">
        <v>2019</v>
      </c>
      <c r="E63" s="30" t="s">
        <v>272</v>
      </c>
      <c r="F63" s="30" t="s">
        <v>56</v>
      </c>
      <c r="G63" s="30">
        <v>5</v>
      </c>
      <c r="H63" s="30" t="s">
        <v>273</v>
      </c>
      <c r="I63" s="30" t="s">
        <v>274</v>
      </c>
      <c r="J63" s="30" t="s">
        <v>63</v>
      </c>
    </row>
    <row r="64" spans="1:10" ht="99" customHeight="1">
      <c r="A64" s="4" t="s">
        <v>52</v>
      </c>
      <c r="B64" s="29" t="s">
        <v>276</v>
      </c>
      <c r="C64" s="30" t="s">
        <v>277</v>
      </c>
      <c r="D64" s="30">
        <v>2016</v>
      </c>
      <c r="E64" s="30" t="s">
        <v>278</v>
      </c>
      <c r="F64" s="30" t="s">
        <v>56</v>
      </c>
      <c r="G64" s="30" t="s">
        <v>279</v>
      </c>
      <c r="H64" s="30" t="s">
        <v>280</v>
      </c>
      <c r="I64" s="30" t="s">
        <v>281</v>
      </c>
      <c r="J64" s="30" t="s">
        <v>282</v>
      </c>
    </row>
    <row r="65" spans="1:10" ht="60" customHeight="1">
      <c r="A65" s="4" t="s">
        <v>9</v>
      </c>
      <c r="B65" s="27" t="s">
        <v>283</v>
      </c>
      <c r="C65" s="28" t="s">
        <v>284</v>
      </c>
      <c r="D65" s="26">
        <v>2017</v>
      </c>
      <c r="E65" s="28"/>
      <c r="F65" s="28"/>
      <c r="G65" s="28"/>
      <c r="H65" s="28"/>
      <c r="I65" s="28"/>
      <c r="J65" s="28" t="s">
        <v>285</v>
      </c>
    </row>
    <row r="66" spans="1:10" ht="60" customHeight="1">
      <c r="B66" s="25" t="s">
        <v>286</v>
      </c>
      <c r="C66" s="26" t="s">
        <v>287</v>
      </c>
      <c r="D66" s="26">
        <v>2020</v>
      </c>
      <c r="E66" s="26" t="s">
        <v>288</v>
      </c>
      <c r="F66" s="26"/>
      <c r="G66" s="26"/>
      <c r="H66" s="26"/>
      <c r="I66" s="26"/>
      <c r="J66" s="26" t="s">
        <v>289</v>
      </c>
    </row>
    <row r="67" spans="1:10" ht="86.25" customHeight="1">
      <c r="A67" s="4" t="s">
        <v>52</v>
      </c>
      <c r="B67" s="29" t="s">
        <v>290</v>
      </c>
      <c r="C67" s="30" t="s">
        <v>291</v>
      </c>
      <c r="D67" s="30">
        <v>2017</v>
      </c>
      <c r="E67" s="30" t="s">
        <v>292</v>
      </c>
      <c r="F67" s="30" t="s">
        <v>56</v>
      </c>
      <c r="G67" s="30">
        <v>3</v>
      </c>
      <c r="H67" s="30" t="s">
        <v>293</v>
      </c>
      <c r="I67" s="30" t="s">
        <v>294</v>
      </c>
      <c r="J67" s="30" t="s">
        <v>296</v>
      </c>
    </row>
    <row r="68" spans="1:10" ht="60" customHeight="1">
      <c r="A68" s="4" t="s">
        <v>9</v>
      </c>
      <c r="B68" s="25" t="s">
        <v>297</v>
      </c>
      <c r="C68" s="26" t="s">
        <v>298</v>
      </c>
      <c r="D68" s="26">
        <v>2018</v>
      </c>
      <c r="E68" s="26"/>
      <c r="F68" s="26"/>
      <c r="G68" s="26"/>
      <c r="H68" s="26"/>
      <c r="I68" s="26"/>
      <c r="J68" s="26"/>
    </row>
    <row r="69" spans="1:10" ht="85.5" customHeight="1">
      <c r="A69" s="4" t="s">
        <v>52</v>
      </c>
      <c r="B69" s="29" t="s">
        <v>300</v>
      </c>
      <c r="C69" s="30" t="s">
        <v>301</v>
      </c>
      <c r="D69" s="30">
        <v>2016</v>
      </c>
      <c r="E69" s="30" t="s">
        <v>302</v>
      </c>
      <c r="F69" s="30" t="s">
        <v>56</v>
      </c>
      <c r="G69" s="30">
        <v>6</v>
      </c>
      <c r="H69" s="30" t="s">
        <v>303</v>
      </c>
      <c r="I69" s="30" t="s">
        <v>304</v>
      </c>
      <c r="J69" s="30" t="s">
        <v>307</v>
      </c>
    </row>
    <row r="70" spans="1:10" ht="168.75" customHeight="1">
      <c r="A70" s="4" t="s">
        <v>52</v>
      </c>
      <c r="B70" s="29" t="s">
        <v>308</v>
      </c>
      <c r="C70" s="30" t="s">
        <v>309</v>
      </c>
      <c r="D70" s="30">
        <v>2018</v>
      </c>
      <c r="E70" s="30" t="s">
        <v>310</v>
      </c>
      <c r="F70" s="30" t="s">
        <v>56</v>
      </c>
      <c r="G70" s="30" t="s">
        <v>111</v>
      </c>
      <c r="H70" s="30" t="s">
        <v>311</v>
      </c>
      <c r="I70" s="30" t="s">
        <v>312</v>
      </c>
      <c r="J70" s="30" t="s">
        <v>73</v>
      </c>
    </row>
    <row r="71" spans="1:10" ht="144.75" customHeight="1">
      <c r="A71" s="4" t="s">
        <v>52</v>
      </c>
      <c r="B71" s="29" t="s">
        <v>313</v>
      </c>
      <c r="C71" s="30" t="s">
        <v>314</v>
      </c>
      <c r="D71" s="30">
        <v>2017</v>
      </c>
      <c r="E71" s="30" t="s">
        <v>315</v>
      </c>
      <c r="F71" s="30" t="s">
        <v>56</v>
      </c>
      <c r="G71" s="30" t="s">
        <v>111</v>
      </c>
      <c r="H71" s="30" t="s">
        <v>316</v>
      </c>
      <c r="I71" s="30" t="s">
        <v>317</v>
      </c>
      <c r="J71" s="30" t="s">
        <v>24</v>
      </c>
    </row>
    <row r="72" spans="1:10" ht="157.5" customHeight="1">
      <c r="A72" s="4" t="s">
        <v>319</v>
      </c>
      <c r="B72" s="32" t="s">
        <v>320</v>
      </c>
      <c r="C72" s="33" t="s">
        <v>321</v>
      </c>
      <c r="D72" s="30">
        <v>2017</v>
      </c>
      <c r="E72" s="33" t="s">
        <v>315</v>
      </c>
      <c r="F72" s="33" t="s">
        <v>56</v>
      </c>
      <c r="G72" s="33" t="s">
        <v>111</v>
      </c>
      <c r="H72" s="33" t="s">
        <v>322</v>
      </c>
      <c r="I72" s="33" t="s">
        <v>247</v>
      </c>
      <c r="J72" s="33" t="s">
        <v>24</v>
      </c>
    </row>
    <row r="73" spans="1:10" ht="60" customHeight="1">
      <c r="B73" s="27" t="s">
        <v>323</v>
      </c>
      <c r="C73" s="28" t="s">
        <v>324</v>
      </c>
      <c r="D73" s="26">
        <v>2018</v>
      </c>
      <c r="E73" s="28" t="s">
        <v>325</v>
      </c>
      <c r="F73" s="28"/>
      <c r="G73" s="28"/>
      <c r="H73" s="28"/>
      <c r="I73" s="28"/>
      <c r="J73" s="28" t="s">
        <v>326</v>
      </c>
    </row>
    <row r="74" spans="1:10" ht="158.25" customHeight="1">
      <c r="A74" s="4" t="s">
        <v>52</v>
      </c>
      <c r="B74" s="29" t="s">
        <v>327</v>
      </c>
      <c r="C74" s="30" t="s">
        <v>328</v>
      </c>
      <c r="D74" s="30">
        <v>2019</v>
      </c>
      <c r="E74" s="30" t="s">
        <v>329</v>
      </c>
      <c r="F74" s="30" t="s">
        <v>56</v>
      </c>
      <c r="G74" s="30">
        <v>4</v>
      </c>
      <c r="H74" s="30">
        <v>2100</v>
      </c>
      <c r="I74" s="30" t="s">
        <v>330</v>
      </c>
      <c r="J74" s="30" t="s">
        <v>326</v>
      </c>
    </row>
    <row r="75" spans="1:10" ht="60" customHeight="1">
      <c r="A75" s="4" t="s">
        <v>9</v>
      </c>
      <c r="B75" s="27" t="s">
        <v>332</v>
      </c>
      <c r="C75" s="28" t="s">
        <v>333</v>
      </c>
      <c r="D75" s="26">
        <v>2019</v>
      </c>
      <c r="E75" s="28" t="s">
        <v>334</v>
      </c>
      <c r="F75" s="28"/>
      <c r="G75" s="28"/>
      <c r="H75" s="28"/>
      <c r="I75" s="28"/>
      <c r="J75" s="28" t="s">
        <v>335</v>
      </c>
    </row>
    <row r="76" spans="1:10" ht="60.75" customHeight="1">
      <c r="A76" s="4" t="s">
        <v>9</v>
      </c>
      <c r="B76" s="25" t="s">
        <v>336</v>
      </c>
      <c r="C76" s="26" t="s">
        <v>337</v>
      </c>
      <c r="D76" s="26">
        <v>2018</v>
      </c>
      <c r="E76" s="26"/>
      <c r="F76" s="26"/>
      <c r="G76" s="26"/>
      <c r="H76" s="26"/>
      <c r="I76" s="26"/>
      <c r="J76" s="26"/>
    </row>
    <row r="77" spans="1:10" ht="60" customHeight="1">
      <c r="B77" s="25" t="s">
        <v>338</v>
      </c>
      <c r="C77" s="26" t="s">
        <v>339</v>
      </c>
      <c r="D77" s="26">
        <v>2020</v>
      </c>
      <c r="E77" s="26" t="s">
        <v>340</v>
      </c>
      <c r="F77" s="26"/>
      <c r="G77" s="26"/>
      <c r="H77" s="26"/>
      <c r="I77" s="26"/>
      <c r="J77" s="26" t="s">
        <v>341</v>
      </c>
    </row>
    <row r="78" spans="1:10" ht="133.5" customHeight="1">
      <c r="A78" s="4" t="s">
        <v>52</v>
      </c>
      <c r="B78" s="32" t="s">
        <v>342</v>
      </c>
      <c r="C78" s="33" t="s">
        <v>343</v>
      </c>
      <c r="D78" s="30">
        <v>2020</v>
      </c>
      <c r="E78" s="33" t="s">
        <v>344</v>
      </c>
      <c r="F78" s="33" t="s">
        <v>56</v>
      </c>
      <c r="G78" s="30">
        <v>3</v>
      </c>
      <c r="H78" s="33" t="s">
        <v>345</v>
      </c>
      <c r="I78" s="33" t="s">
        <v>346</v>
      </c>
      <c r="J78" s="33" t="s">
        <v>24</v>
      </c>
    </row>
    <row r="79" spans="1:10" ht="60" customHeight="1">
      <c r="B79" s="27" t="s">
        <v>348</v>
      </c>
      <c r="C79" s="28" t="s">
        <v>349</v>
      </c>
      <c r="D79" s="26">
        <v>2017</v>
      </c>
      <c r="E79" s="28" t="s">
        <v>350</v>
      </c>
      <c r="F79" s="28"/>
      <c r="G79" s="28"/>
      <c r="H79" s="28"/>
      <c r="I79" s="28"/>
      <c r="J79" s="28" t="s">
        <v>24</v>
      </c>
    </row>
    <row r="80" spans="1:10" ht="60.75" customHeight="1">
      <c r="A80" s="4" t="s">
        <v>9</v>
      </c>
      <c r="B80" s="25" t="s">
        <v>351</v>
      </c>
      <c r="C80" s="26" t="s">
        <v>352</v>
      </c>
      <c r="D80" s="26">
        <v>2018</v>
      </c>
      <c r="E80" s="26"/>
      <c r="F80" s="26"/>
      <c r="G80" s="26"/>
      <c r="H80" s="26"/>
      <c r="I80" s="26"/>
      <c r="J80" s="26" t="s">
        <v>95</v>
      </c>
    </row>
    <row r="81" spans="1:10" ht="60" customHeight="1">
      <c r="B81" s="25" t="s">
        <v>353</v>
      </c>
      <c r="C81" s="26" t="s">
        <v>354</v>
      </c>
      <c r="D81" s="26">
        <v>2016</v>
      </c>
      <c r="E81" s="26" t="s">
        <v>355</v>
      </c>
      <c r="F81" s="26"/>
      <c r="G81" s="26"/>
      <c r="H81" s="26"/>
      <c r="I81" s="26"/>
      <c r="J81" s="26" t="s">
        <v>181</v>
      </c>
    </row>
    <row r="82" spans="1:10" ht="157.5" customHeight="1">
      <c r="A82" s="4" t="s">
        <v>52</v>
      </c>
      <c r="B82" s="29" t="s">
        <v>356</v>
      </c>
      <c r="C82" s="30" t="s">
        <v>357</v>
      </c>
      <c r="D82" s="30">
        <v>2019</v>
      </c>
      <c r="E82" s="30" t="s">
        <v>358</v>
      </c>
      <c r="F82" s="30" t="s">
        <v>56</v>
      </c>
      <c r="G82" s="30" t="s">
        <v>359</v>
      </c>
      <c r="H82" s="30" t="s">
        <v>360</v>
      </c>
      <c r="I82" s="30" t="s">
        <v>361</v>
      </c>
      <c r="J82" s="30" t="s">
        <v>47</v>
      </c>
    </row>
    <row r="83" spans="1:10" ht="60" customHeight="1">
      <c r="B83" s="25" t="s">
        <v>362</v>
      </c>
      <c r="C83" s="26" t="s">
        <v>363</v>
      </c>
      <c r="D83" s="26">
        <v>2019</v>
      </c>
      <c r="E83" s="26" t="s">
        <v>364</v>
      </c>
      <c r="F83" s="26"/>
      <c r="G83" s="26"/>
      <c r="H83" s="26"/>
      <c r="I83" s="26"/>
      <c r="J83" s="26" t="s">
        <v>124</v>
      </c>
    </row>
    <row r="84" spans="1:10" ht="60" customHeight="1">
      <c r="B84" s="27" t="s">
        <v>365</v>
      </c>
      <c r="C84" s="28" t="s">
        <v>366</v>
      </c>
      <c r="D84" s="26">
        <v>2017</v>
      </c>
      <c r="E84" s="28" t="s">
        <v>367</v>
      </c>
      <c r="F84" s="28"/>
      <c r="G84" s="28"/>
      <c r="H84" s="28"/>
      <c r="I84" s="28"/>
      <c r="J84" s="28" t="s">
        <v>368</v>
      </c>
    </row>
    <row r="85" spans="1:10" ht="60" customHeight="1">
      <c r="B85" s="25" t="s">
        <v>369</v>
      </c>
      <c r="C85" s="26" t="s">
        <v>370</v>
      </c>
      <c r="D85" s="26">
        <v>2017</v>
      </c>
      <c r="E85" s="26" t="s">
        <v>371</v>
      </c>
      <c r="F85" s="26"/>
      <c r="G85" s="26"/>
      <c r="H85" s="26"/>
      <c r="I85" s="26"/>
      <c r="J85" s="26" t="s">
        <v>372</v>
      </c>
    </row>
    <row r="86" spans="1:10" ht="60.75" customHeight="1">
      <c r="A86" s="4" t="s">
        <v>9</v>
      </c>
      <c r="B86" s="27" t="s">
        <v>373</v>
      </c>
      <c r="C86" s="28" t="s">
        <v>374</v>
      </c>
      <c r="D86" s="26">
        <v>2016</v>
      </c>
      <c r="E86" s="28"/>
      <c r="F86" s="28"/>
      <c r="G86" s="28"/>
      <c r="H86" s="28"/>
      <c r="I86" s="28"/>
      <c r="J86" s="28" t="s">
        <v>375</v>
      </c>
    </row>
    <row r="87" spans="1:10" ht="60" customHeight="1">
      <c r="B87" s="25" t="s">
        <v>376</v>
      </c>
      <c r="C87" s="26" t="s">
        <v>377</v>
      </c>
      <c r="D87" s="26">
        <v>2018</v>
      </c>
      <c r="E87" s="26" t="s">
        <v>378</v>
      </c>
      <c r="F87" s="26"/>
      <c r="G87" s="26"/>
      <c r="H87" s="26"/>
      <c r="I87" s="26"/>
      <c r="J87" s="26" t="s">
        <v>379</v>
      </c>
    </row>
    <row r="88" spans="1:10" ht="60.75" customHeight="1">
      <c r="B88" s="25" t="s">
        <v>380</v>
      </c>
      <c r="C88" s="26" t="s">
        <v>381</v>
      </c>
      <c r="D88" s="26">
        <v>2017</v>
      </c>
      <c r="E88" s="26" t="s">
        <v>382</v>
      </c>
      <c r="F88" s="26"/>
      <c r="G88" s="26"/>
      <c r="H88" s="26"/>
      <c r="I88" s="26"/>
      <c r="J88" s="26" t="s">
        <v>383</v>
      </c>
    </row>
    <row r="89" spans="1:10" ht="60" customHeight="1">
      <c r="A89" s="4" t="s">
        <v>1956</v>
      </c>
      <c r="B89" s="25" t="s">
        <v>384</v>
      </c>
      <c r="C89" s="26" t="s">
        <v>381</v>
      </c>
      <c r="D89" s="26">
        <v>2017</v>
      </c>
      <c r="E89" s="26" t="s">
        <v>385</v>
      </c>
      <c r="F89" s="26"/>
      <c r="G89" s="26"/>
      <c r="H89" s="26"/>
      <c r="I89" s="26"/>
      <c r="J89" s="26" t="s">
        <v>383</v>
      </c>
    </row>
    <row r="90" spans="1:10" ht="111.75" customHeight="1">
      <c r="A90" s="4" t="s">
        <v>52</v>
      </c>
      <c r="B90" s="29" t="s">
        <v>386</v>
      </c>
      <c r="C90" s="30" t="s">
        <v>387</v>
      </c>
      <c r="D90" s="30">
        <v>2017</v>
      </c>
      <c r="E90" s="30" t="s">
        <v>388</v>
      </c>
      <c r="F90" s="30" t="s">
        <v>56</v>
      </c>
      <c r="G90" s="30">
        <v>5</v>
      </c>
      <c r="H90" s="30" t="s">
        <v>389</v>
      </c>
      <c r="I90" s="30" t="s">
        <v>390</v>
      </c>
      <c r="J90" s="30" t="s">
        <v>63</v>
      </c>
    </row>
    <row r="91" spans="1:10" ht="60" customHeight="1">
      <c r="B91" s="27" t="s">
        <v>392</v>
      </c>
      <c r="C91" s="28" t="s">
        <v>393</v>
      </c>
      <c r="D91" s="26">
        <v>2017</v>
      </c>
      <c r="E91" s="28" t="s">
        <v>394</v>
      </c>
      <c r="F91" s="28"/>
      <c r="G91" s="28"/>
      <c r="H91" s="28"/>
      <c r="I91" s="28"/>
      <c r="J91" s="28" t="s">
        <v>35</v>
      </c>
    </row>
    <row r="92" spans="1:10" ht="60" customHeight="1">
      <c r="B92" s="25" t="s">
        <v>395</v>
      </c>
      <c r="C92" s="26" t="s">
        <v>396</v>
      </c>
      <c r="D92" s="26">
        <v>2017</v>
      </c>
      <c r="E92" s="26" t="s">
        <v>397</v>
      </c>
      <c r="F92" s="26"/>
      <c r="G92" s="26"/>
      <c r="H92" s="26"/>
      <c r="I92" s="26"/>
      <c r="J92" s="26" t="s">
        <v>51</v>
      </c>
    </row>
    <row r="93" spans="1:10" ht="60" customHeight="1">
      <c r="B93" s="25" t="s">
        <v>398</v>
      </c>
      <c r="C93" s="26" t="s">
        <v>399</v>
      </c>
      <c r="D93" s="26">
        <v>2016</v>
      </c>
      <c r="E93" s="26" t="s">
        <v>400</v>
      </c>
      <c r="F93" s="26"/>
      <c r="G93" s="26"/>
      <c r="H93" s="26"/>
      <c r="I93" s="26"/>
      <c r="J93" s="26" t="s">
        <v>51</v>
      </c>
    </row>
    <row r="94" spans="1:10" ht="60" customHeight="1">
      <c r="B94" s="25" t="s">
        <v>401</v>
      </c>
      <c r="C94" s="26" t="s">
        <v>402</v>
      </c>
      <c r="D94" s="26">
        <v>2019</v>
      </c>
      <c r="E94" s="26" t="s">
        <v>403</v>
      </c>
      <c r="F94" s="26"/>
      <c r="G94" s="26"/>
      <c r="H94" s="26"/>
      <c r="I94" s="26"/>
      <c r="J94" s="26" t="s">
        <v>24</v>
      </c>
    </row>
    <row r="95" spans="1:10" ht="60" customHeight="1">
      <c r="A95" s="4" t="s">
        <v>9</v>
      </c>
      <c r="B95" s="25" t="s">
        <v>404</v>
      </c>
      <c r="C95" s="26" t="s">
        <v>405</v>
      </c>
      <c r="D95" s="26">
        <v>2017</v>
      </c>
      <c r="E95" s="26"/>
      <c r="F95" s="26"/>
      <c r="G95" s="26"/>
      <c r="H95" s="26"/>
      <c r="I95" s="26"/>
      <c r="J95" s="26" t="s">
        <v>326</v>
      </c>
    </row>
    <row r="96" spans="1:10" ht="60" customHeight="1">
      <c r="B96" s="27" t="s">
        <v>407</v>
      </c>
      <c r="C96" s="28" t="s">
        <v>408</v>
      </c>
      <c r="D96" s="26">
        <v>2019</v>
      </c>
      <c r="E96" s="28" t="s">
        <v>409</v>
      </c>
      <c r="F96" s="28"/>
      <c r="G96" s="28"/>
      <c r="H96" s="28"/>
      <c r="I96" s="28"/>
      <c r="J96" s="28" t="s">
        <v>410</v>
      </c>
    </row>
    <row r="97" spans="1:10" ht="156.75" customHeight="1">
      <c r="A97" s="4" t="s">
        <v>52</v>
      </c>
      <c r="B97" s="29" t="s">
        <v>411</v>
      </c>
      <c r="C97" s="30" t="s">
        <v>412</v>
      </c>
      <c r="D97" s="30">
        <v>2020</v>
      </c>
      <c r="E97" s="30" t="s">
        <v>413</v>
      </c>
      <c r="F97" s="30" t="s">
        <v>56</v>
      </c>
      <c r="G97" s="30">
        <v>2</v>
      </c>
      <c r="H97" s="30" t="s">
        <v>118</v>
      </c>
      <c r="I97" s="30" t="s">
        <v>414</v>
      </c>
      <c r="J97" s="30" t="s">
        <v>43</v>
      </c>
    </row>
    <row r="98" spans="1:10" ht="60" customHeight="1">
      <c r="B98" s="25" t="s">
        <v>416</v>
      </c>
      <c r="C98" s="26" t="s">
        <v>417</v>
      </c>
      <c r="D98" s="26">
        <v>2016</v>
      </c>
      <c r="E98" s="26" t="s">
        <v>418</v>
      </c>
      <c r="F98" s="26"/>
      <c r="G98" s="26"/>
      <c r="H98" s="26"/>
      <c r="I98" s="26"/>
      <c r="J98" s="26" t="s">
        <v>419</v>
      </c>
    </row>
    <row r="99" spans="1:10" ht="60" customHeight="1">
      <c r="B99" s="25" t="s">
        <v>420</v>
      </c>
      <c r="C99" s="26" t="s">
        <v>421</v>
      </c>
      <c r="D99" s="26">
        <v>2019</v>
      </c>
      <c r="E99" s="26" t="s">
        <v>422</v>
      </c>
      <c r="F99" s="26"/>
      <c r="G99" s="26"/>
      <c r="H99" s="26"/>
      <c r="I99" s="26"/>
      <c r="J99" s="26" t="s">
        <v>423</v>
      </c>
    </row>
    <row r="100" spans="1:10" ht="157.5" customHeight="1">
      <c r="A100" s="4" t="s">
        <v>52</v>
      </c>
      <c r="B100" s="29" t="s">
        <v>424</v>
      </c>
      <c r="C100" s="30" t="s">
        <v>425</v>
      </c>
      <c r="D100" s="30">
        <v>2018</v>
      </c>
      <c r="E100" s="30" t="s">
        <v>426</v>
      </c>
      <c r="F100" s="30" t="s">
        <v>56</v>
      </c>
      <c r="G100" s="30">
        <v>4</v>
      </c>
      <c r="H100" s="30" t="s">
        <v>427</v>
      </c>
      <c r="I100" s="30" t="s">
        <v>428</v>
      </c>
      <c r="J100" s="30" t="s">
        <v>429</v>
      </c>
    </row>
    <row r="101" spans="1:10" ht="61.5" customHeight="1">
      <c r="B101" s="27" t="s">
        <v>430</v>
      </c>
      <c r="C101" s="28" t="s">
        <v>431</v>
      </c>
      <c r="D101" s="26">
        <v>2016</v>
      </c>
      <c r="E101" s="28" t="s">
        <v>432</v>
      </c>
      <c r="F101" s="28"/>
      <c r="G101" s="28"/>
      <c r="H101" s="28"/>
      <c r="I101" s="28"/>
      <c r="J101" s="28" t="s">
        <v>433</v>
      </c>
    </row>
    <row r="102" spans="1:10" ht="60" customHeight="1">
      <c r="B102" s="25" t="s">
        <v>434</v>
      </c>
      <c r="C102" s="26" t="s">
        <v>435</v>
      </c>
      <c r="D102" s="26">
        <v>2019</v>
      </c>
      <c r="E102" s="26" t="s">
        <v>436</v>
      </c>
      <c r="F102" s="26"/>
      <c r="G102" s="26"/>
      <c r="H102" s="26"/>
      <c r="I102" s="26"/>
      <c r="J102" s="26" t="s">
        <v>437</v>
      </c>
    </row>
    <row r="103" spans="1:10" ht="60" customHeight="1">
      <c r="B103" s="27" t="s">
        <v>438</v>
      </c>
      <c r="C103" s="28" t="s">
        <v>439</v>
      </c>
      <c r="D103" s="26">
        <v>2019</v>
      </c>
      <c r="E103" s="28" t="s">
        <v>440</v>
      </c>
      <c r="F103" s="28"/>
      <c r="G103" s="28"/>
      <c r="H103" s="28"/>
      <c r="I103" s="28"/>
      <c r="J103" s="28" t="s">
        <v>31</v>
      </c>
    </row>
    <row r="104" spans="1:10" ht="60" customHeight="1">
      <c r="B104" s="25" t="s">
        <v>441</v>
      </c>
      <c r="C104" s="26" t="s">
        <v>442</v>
      </c>
      <c r="D104" s="26">
        <v>2018</v>
      </c>
      <c r="E104" s="26" t="s">
        <v>443</v>
      </c>
      <c r="F104" s="26"/>
      <c r="G104" s="26"/>
      <c r="H104" s="26"/>
      <c r="I104" s="26"/>
      <c r="J104" s="26" t="s">
        <v>444</v>
      </c>
    </row>
    <row r="105" spans="1:10" ht="60" customHeight="1">
      <c r="B105" s="27" t="s">
        <v>445</v>
      </c>
      <c r="C105" s="28" t="s">
        <v>446</v>
      </c>
      <c r="D105" s="26">
        <v>2018</v>
      </c>
      <c r="E105" s="28" t="s">
        <v>447</v>
      </c>
      <c r="F105" s="28"/>
      <c r="G105" s="28"/>
      <c r="H105" s="28"/>
      <c r="I105" s="28"/>
      <c r="J105" s="28" t="s">
        <v>326</v>
      </c>
    </row>
    <row r="106" spans="1:10" ht="60" customHeight="1">
      <c r="B106" s="25" t="s">
        <v>448</v>
      </c>
      <c r="C106" s="26" t="s">
        <v>449</v>
      </c>
      <c r="D106" s="26">
        <v>2019</v>
      </c>
      <c r="E106" s="26" t="s">
        <v>450</v>
      </c>
      <c r="F106" s="26"/>
      <c r="G106" s="26"/>
      <c r="H106" s="26"/>
      <c r="I106" s="26"/>
      <c r="J106" s="26" t="s">
        <v>451</v>
      </c>
    </row>
    <row r="107" spans="1:10" ht="60" customHeight="1">
      <c r="B107" s="25" t="s">
        <v>452</v>
      </c>
      <c r="C107" s="26" t="s">
        <v>453</v>
      </c>
      <c r="D107" s="26">
        <v>2017</v>
      </c>
      <c r="E107" s="26" t="s">
        <v>454</v>
      </c>
      <c r="F107" s="26"/>
      <c r="G107" s="26"/>
      <c r="H107" s="26"/>
      <c r="I107" s="26"/>
      <c r="J107" s="26" t="s">
        <v>455</v>
      </c>
    </row>
    <row r="108" spans="1:10" ht="60" customHeight="1">
      <c r="B108" s="27" t="s">
        <v>456</v>
      </c>
      <c r="C108" s="28" t="s">
        <v>457</v>
      </c>
      <c r="D108" s="26">
        <v>2019</v>
      </c>
      <c r="E108" s="28" t="s">
        <v>458</v>
      </c>
      <c r="F108" s="28"/>
      <c r="G108" s="28"/>
      <c r="H108" s="28"/>
      <c r="I108" s="28"/>
      <c r="J108" s="28" t="s">
        <v>459</v>
      </c>
    </row>
    <row r="109" spans="1:10" ht="60" customHeight="1">
      <c r="B109" s="25" t="s">
        <v>460</v>
      </c>
      <c r="C109" s="26" t="s">
        <v>461</v>
      </c>
      <c r="D109" s="26">
        <v>2017</v>
      </c>
      <c r="E109" s="26" t="s">
        <v>462</v>
      </c>
      <c r="F109" s="26"/>
      <c r="G109" s="26"/>
      <c r="H109" s="26"/>
      <c r="I109" s="26"/>
      <c r="J109" s="26" t="s">
        <v>463</v>
      </c>
    </row>
    <row r="110" spans="1:10" ht="60.75" customHeight="1">
      <c r="B110" s="25" t="s">
        <v>464</v>
      </c>
      <c r="C110" s="26" t="s">
        <v>465</v>
      </c>
      <c r="D110" s="26">
        <v>2018</v>
      </c>
      <c r="E110" s="26" t="s">
        <v>466</v>
      </c>
      <c r="F110" s="26"/>
      <c r="G110" s="26"/>
      <c r="H110" s="26"/>
      <c r="I110" s="26"/>
      <c r="J110" s="26" t="s">
        <v>95</v>
      </c>
    </row>
    <row r="111" spans="1:10" ht="60.75" customHeight="1">
      <c r="B111" s="25" t="s">
        <v>467</v>
      </c>
      <c r="C111" s="26" t="s">
        <v>468</v>
      </c>
      <c r="D111" s="26">
        <v>2016</v>
      </c>
      <c r="E111" s="26" t="s">
        <v>469</v>
      </c>
      <c r="F111" s="26"/>
      <c r="G111" s="26"/>
      <c r="H111" s="26"/>
      <c r="I111" s="26"/>
      <c r="J111" s="26" t="s">
        <v>470</v>
      </c>
    </row>
    <row r="112" spans="1:10" ht="60" customHeight="1">
      <c r="B112" s="25" t="s">
        <v>471</v>
      </c>
      <c r="C112" s="26" t="s">
        <v>472</v>
      </c>
      <c r="D112" s="26">
        <v>2018</v>
      </c>
      <c r="E112" s="26" t="s">
        <v>473</v>
      </c>
      <c r="F112" s="26"/>
      <c r="G112" s="26"/>
      <c r="H112" s="26"/>
      <c r="I112" s="26"/>
      <c r="J112" s="26" t="s">
        <v>474</v>
      </c>
    </row>
    <row r="113" spans="1:10" ht="97.5" customHeight="1">
      <c r="A113" s="4" t="s">
        <v>52</v>
      </c>
      <c r="B113" s="29" t="s">
        <v>475</v>
      </c>
      <c r="C113" s="30" t="s">
        <v>476</v>
      </c>
      <c r="D113" s="30">
        <v>2017</v>
      </c>
      <c r="E113" s="30" t="s">
        <v>477</v>
      </c>
      <c r="F113" s="30" t="s">
        <v>56</v>
      </c>
      <c r="G113" s="30">
        <v>3</v>
      </c>
      <c r="H113" s="30" t="s">
        <v>478</v>
      </c>
      <c r="I113" s="30" t="s">
        <v>479</v>
      </c>
      <c r="J113" s="30" t="s">
        <v>159</v>
      </c>
    </row>
    <row r="114" spans="1:10" ht="60.75" customHeight="1">
      <c r="B114" s="25" t="s">
        <v>481</v>
      </c>
      <c r="C114" s="26" t="s">
        <v>482</v>
      </c>
      <c r="D114" s="26">
        <v>2019</v>
      </c>
      <c r="E114" s="26" t="s">
        <v>483</v>
      </c>
      <c r="F114" s="26"/>
      <c r="G114" s="26"/>
      <c r="H114" s="26"/>
      <c r="I114" s="26"/>
      <c r="J114" s="26" t="s">
        <v>296</v>
      </c>
    </row>
    <row r="115" spans="1:10" ht="60.75" customHeight="1">
      <c r="B115" s="25" t="s">
        <v>484</v>
      </c>
      <c r="C115" s="26" t="s">
        <v>172</v>
      </c>
      <c r="D115" s="26">
        <v>2020</v>
      </c>
      <c r="E115" s="26" t="s">
        <v>485</v>
      </c>
      <c r="F115" s="26"/>
      <c r="G115" s="26"/>
      <c r="H115" s="26"/>
      <c r="I115" s="26"/>
      <c r="J115" s="26" t="s">
        <v>77</v>
      </c>
    </row>
    <row r="116" spans="1:10" ht="60.75" customHeight="1">
      <c r="B116" s="25" t="s">
        <v>486</v>
      </c>
      <c r="C116" s="26" t="s">
        <v>487</v>
      </c>
      <c r="D116" s="26">
        <v>2019</v>
      </c>
      <c r="E116" s="26" t="s">
        <v>488</v>
      </c>
      <c r="F116" s="26"/>
      <c r="G116" s="26"/>
      <c r="H116" s="26"/>
      <c r="I116" s="26"/>
      <c r="J116" s="26" t="s">
        <v>437</v>
      </c>
    </row>
    <row r="117" spans="1:10" ht="60.75" customHeight="1">
      <c r="B117" s="27" t="s">
        <v>489</v>
      </c>
      <c r="C117" s="28" t="s">
        <v>490</v>
      </c>
      <c r="D117" s="26">
        <v>2016</v>
      </c>
      <c r="E117" s="28" t="s">
        <v>491</v>
      </c>
      <c r="F117" s="28"/>
      <c r="G117" s="28"/>
      <c r="H117" s="28"/>
      <c r="I117" s="28"/>
      <c r="J117" s="28" t="s">
        <v>492</v>
      </c>
    </row>
    <row r="118" spans="1:10" ht="60" customHeight="1">
      <c r="B118" s="27" t="s">
        <v>493</v>
      </c>
      <c r="C118" s="28" t="s">
        <v>494</v>
      </c>
      <c r="D118" s="26">
        <v>2017</v>
      </c>
      <c r="E118" s="28" t="s">
        <v>495</v>
      </c>
      <c r="F118" s="28"/>
      <c r="G118" s="28"/>
      <c r="H118" s="28"/>
      <c r="I118" s="28"/>
      <c r="J118" s="28" t="s">
        <v>35</v>
      </c>
    </row>
    <row r="119" spans="1:10" ht="60" customHeight="1">
      <c r="B119" s="27" t="s">
        <v>496</v>
      </c>
      <c r="C119" s="28" t="s">
        <v>497</v>
      </c>
      <c r="D119" s="26">
        <v>2017</v>
      </c>
      <c r="E119" s="28" t="s">
        <v>498</v>
      </c>
      <c r="F119" s="28"/>
      <c r="G119" s="28"/>
      <c r="H119" s="28"/>
      <c r="I119" s="28"/>
      <c r="J119" s="28" t="s">
        <v>24</v>
      </c>
    </row>
    <row r="120" spans="1:10" ht="60" customHeight="1">
      <c r="B120" s="25" t="s">
        <v>499</v>
      </c>
      <c r="C120" s="26" t="s">
        <v>500</v>
      </c>
      <c r="D120" s="26">
        <v>2016</v>
      </c>
      <c r="E120" s="26" t="s">
        <v>501</v>
      </c>
      <c r="F120" s="26"/>
      <c r="G120" s="26"/>
      <c r="H120" s="26"/>
      <c r="I120" s="26"/>
      <c r="J120" s="26" t="s">
        <v>502</v>
      </c>
    </row>
    <row r="121" spans="1:10" ht="60" customHeight="1">
      <c r="B121" s="25" t="s">
        <v>503</v>
      </c>
      <c r="C121" s="26" t="s">
        <v>504</v>
      </c>
      <c r="D121" s="26">
        <v>2019</v>
      </c>
      <c r="E121" s="26" t="s">
        <v>505</v>
      </c>
      <c r="F121" s="26"/>
      <c r="G121" s="26"/>
      <c r="H121" s="26"/>
      <c r="I121" s="26"/>
      <c r="J121" s="26" t="s">
        <v>63</v>
      </c>
    </row>
    <row r="122" spans="1:10" ht="61.5" customHeight="1">
      <c r="B122" s="25" t="s">
        <v>506</v>
      </c>
      <c r="C122" s="26" t="s">
        <v>507</v>
      </c>
      <c r="D122" s="26">
        <v>2017</v>
      </c>
      <c r="E122" s="26" t="s">
        <v>508</v>
      </c>
      <c r="F122" s="26"/>
      <c r="G122" s="26"/>
      <c r="H122" s="26"/>
      <c r="I122" s="26"/>
      <c r="J122" s="26" t="s">
        <v>509</v>
      </c>
    </row>
    <row r="123" spans="1:10" ht="60.75" customHeight="1">
      <c r="B123" s="25" t="s">
        <v>510</v>
      </c>
      <c r="C123" s="26" t="s">
        <v>511</v>
      </c>
      <c r="D123" s="26">
        <v>2017</v>
      </c>
      <c r="E123" s="26" t="s">
        <v>512</v>
      </c>
      <c r="F123" s="26"/>
      <c r="G123" s="26"/>
      <c r="H123" s="26"/>
      <c r="I123" s="26"/>
      <c r="J123" s="26" t="s">
        <v>132</v>
      </c>
    </row>
    <row r="124" spans="1:10" ht="60.75" customHeight="1">
      <c r="B124" s="25" t="s">
        <v>513</v>
      </c>
      <c r="C124" s="26" t="s">
        <v>514</v>
      </c>
      <c r="D124" s="26">
        <v>2019</v>
      </c>
      <c r="E124" s="26" t="s">
        <v>515</v>
      </c>
      <c r="F124" s="26"/>
      <c r="G124" s="26"/>
      <c r="H124" s="26"/>
      <c r="I124" s="26"/>
      <c r="J124" s="26" t="s">
        <v>174</v>
      </c>
    </row>
    <row r="125" spans="1:10" ht="84">
      <c r="A125" s="4" t="s">
        <v>52</v>
      </c>
      <c r="B125" s="29" t="s">
        <v>516</v>
      </c>
      <c r="C125" s="30" t="s">
        <v>517</v>
      </c>
      <c r="D125" s="30">
        <v>2019</v>
      </c>
      <c r="E125" s="30" t="s">
        <v>518</v>
      </c>
      <c r="F125" s="30" t="s">
        <v>56</v>
      </c>
      <c r="G125" s="30">
        <v>3</v>
      </c>
      <c r="H125" s="30" t="s">
        <v>111</v>
      </c>
      <c r="I125" s="30" t="s">
        <v>519</v>
      </c>
      <c r="J125" s="30" t="s">
        <v>43</v>
      </c>
    </row>
    <row r="126" spans="1:10" ht="96">
      <c r="A126" s="4" t="s">
        <v>52</v>
      </c>
      <c r="B126" s="29" t="s">
        <v>521</v>
      </c>
      <c r="C126" s="30" t="s">
        <v>522</v>
      </c>
      <c r="D126" s="30">
        <v>2016</v>
      </c>
      <c r="E126" s="30" t="s">
        <v>523</v>
      </c>
      <c r="F126" s="30" t="s">
        <v>111</v>
      </c>
      <c r="G126" s="30" t="s">
        <v>111</v>
      </c>
      <c r="H126" s="30" t="s">
        <v>111</v>
      </c>
      <c r="I126" s="30" t="s">
        <v>524</v>
      </c>
      <c r="J126" s="30" t="s">
        <v>124</v>
      </c>
    </row>
    <row r="127" spans="1:10" ht="61.5" customHeight="1">
      <c r="B127" s="27" t="s">
        <v>526</v>
      </c>
      <c r="C127" s="28" t="s">
        <v>527</v>
      </c>
      <c r="D127" s="26">
        <v>2018</v>
      </c>
      <c r="E127" s="28" t="s">
        <v>528</v>
      </c>
      <c r="F127" s="28"/>
      <c r="G127" s="28"/>
      <c r="H127" s="28"/>
      <c r="I127" s="28"/>
      <c r="J127" s="28" t="s">
        <v>529</v>
      </c>
    </row>
    <row r="128" spans="1:10" ht="153" customHeight="1">
      <c r="A128" s="4" t="s">
        <v>52</v>
      </c>
      <c r="B128" s="32" t="s">
        <v>530</v>
      </c>
      <c r="C128" s="33" t="s">
        <v>531</v>
      </c>
      <c r="D128" s="30">
        <v>2016</v>
      </c>
      <c r="E128" s="33" t="s">
        <v>532</v>
      </c>
      <c r="F128" s="33" t="s">
        <v>56</v>
      </c>
      <c r="G128" s="33" t="s">
        <v>111</v>
      </c>
      <c r="H128" s="33" t="s">
        <v>533</v>
      </c>
      <c r="I128" s="33" t="s">
        <v>247</v>
      </c>
      <c r="J128" s="33" t="s">
        <v>534</v>
      </c>
    </row>
    <row r="129" spans="1:10" ht="120.75" customHeight="1">
      <c r="A129" s="4" t="s">
        <v>52</v>
      </c>
      <c r="B129" s="32" t="s">
        <v>535</v>
      </c>
      <c r="C129" s="33" t="s">
        <v>536</v>
      </c>
      <c r="D129" s="30">
        <v>2018</v>
      </c>
      <c r="E129" s="33" t="s">
        <v>537</v>
      </c>
      <c r="F129" s="33" t="s">
        <v>56</v>
      </c>
      <c r="G129" s="33" t="s">
        <v>538</v>
      </c>
      <c r="H129" s="33" t="s">
        <v>539</v>
      </c>
      <c r="I129" s="33" t="s">
        <v>540</v>
      </c>
      <c r="J129" s="33" t="s">
        <v>24</v>
      </c>
    </row>
    <row r="130" spans="1:10" ht="135.75" customHeight="1">
      <c r="A130" s="4" t="s">
        <v>52</v>
      </c>
      <c r="B130" s="29" t="s">
        <v>541</v>
      </c>
      <c r="C130" s="30" t="s">
        <v>542</v>
      </c>
      <c r="D130" s="30">
        <v>2016</v>
      </c>
      <c r="E130" s="30" t="s">
        <v>543</v>
      </c>
      <c r="F130" s="30" t="s">
        <v>56</v>
      </c>
      <c r="G130" s="30">
        <v>6</v>
      </c>
      <c r="H130" s="30" t="s">
        <v>544</v>
      </c>
      <c r="I130" s="30" t="s">
        <v>545</v>
      </c>
      <c r="J130" s="30" t="s">
        <v>546</v>
      </c>
    </row>
    <row r="131" spans="1:10" ht="165" customHeight="1">
      <c r="A131" s="4" t="s">
        <v>52</v>
      </c>
      <c r="B131" s="29" t="s">
        <v>547</v>
      </c>
      <c r="C131" s="30" t="s">
        <v>548</v>
      </c>
      <c r="D131" s="30">
        <v>2017</v>
      </c>
      <c r="E131" s="30" t="s">
        <v>549</v>
      </c>
      <c r="F131" s="30" t="s">
        <v>56</v>
      </c>
      <c r="G131" s="30" t="s">
        <v>550</v>
      </c>
      <c r="H131" s="30" t="s">
        <v>533</v>
      </c>
      <c r="I131" s="30" t="s">
        <v>551</v>
      </c>
      <c r="J131" s="30" t="s">
        <v>553</v>
      </c>
    </row>
    <row r="132" spans="1:10" ht="61.5" customHeight="1">
      <c r="B132" s="25" t="s">
        <v>554</v>
      </c>
      <c r="C132" s="26" t="s">
        <v>555</v>
      </c>
      <c r="D132" s="26">
        <v>2020</v>
      </c>
      <c r="E132" s="26" t="s">
        <v>556</v>
      </c>
      <c r="F132" s="26"/>
      <c r="G132" s="26"/>
      <c r="H132" s="26"/>
      <c r="I132" s="26"/>
      <c r="J132" s="26" t="s">
        <v>557</v>
      </c>
    </row>
    <row r="133" spans="1:10" ht="167.25" customHeight="1">
      <c r="A133" s="4" t="s">
        <v>52</v>
      </c>
      <c r="B133" s="29" t="s">
        <v>558</v>
      </c>
      <c r="C133" s="30" t="s">
        <v>559</v>
      </c>
      <c r="D133" s="30">
        <v>2018</v>
      </c>
      <c r="E133" s="30" t="s">
        <v>560</v>
      </c>
      <c r="F133" s="30" t="s">
        <v>56</v>
      </c>
      <c r="G133" s="30" t="s">
        <v>561</v>
      </c>
      <c r="H133" s="30" t="s">
        <v>544</v>
      </c>
      <c r="I133" s="30" t="s">
        <v>304</v>
      </c>
      <c r="J133" s="30" t="s">
        <v>143</v>
      </c>
    </row>
    <row r="134" spans="1:10" ht="61.5" customHeight="1">
      <c r="B134" s="25" t="s">
        <v>562</v>
      </c>
      <c r="C134" s="26" t="s">
        <v>563</v>
      </c>
      <c r="D134" s="26">
        <v>2018</v>
      </c>
      <c r="E134" s="26" t="s">
        <v>564</v>
      </c>
      <c r="F134" s="26"/>
      <c r="G134" s="26"/>
      <c r="H134" s="26"/>
      <c r="I134" s="26"/>
      <c r="J134" s="26" t="s">
        <v>565</v>
      </c>
    </row>
    <row r="135" spans="1:10" ht="61.5" customHeight="1">
      <c r="B135" s="25" t="s">
        <v>566</v>
      </c>
      <c r="C135" s="26" t="s">
        <v>567</v>
      </c>
      <c r="D135" s="26">
        <v>2019</v>
      </c>
      <c r="E135" s="26" t="s">
        <v>568</v>
      </c>
      <c r="F135" s="26"/>
      <c r="G135" s="26"/>
      <c r="H135" s="26"/>
      <c r="I135" s="26"/>
      <c r="J135" s="26" t="s">
        <v>181</v>
      </c>
    </row>
    <row r="136" spans="1:10" ht="61.5" customHeight="1">
      <c r="B136" s="25" t="s">
        <v>569</v>
      </c>
      <c r="C136" s="26" t="s">
        <v>570</v>
      </c>
      <c r="D136" s="26">
        <v>2019</v>
      </c>
      <c r="E136" s="26" t="s">
        <v>571</v>
      </c>
      <c r="F136" s="26"/>
      <c r="G136" s="26"/>
      <c r="H136" s="26"/>
      <c r="I136" s="26"/>
      <c r="J136" s="26" t="s">
        <v>572</v>
      </c>
    </row>
    <row r="137" spans="1:10" ht="60" customHeight="1">
      <c r="B137" s="25" t="s">
        <v>573</v>
      </c>
      <c r="C137" s="26" t="s">
        <v>574</v>
      </c>
      <c r="D137" s="26">
        <v>2018</v>
      </c>
      <c r="E137" s="26" t="s">
        <v>575</v>
      </c>
      <c r="F137" s="26"/>
      <c r="G137" s="26"/>
      <c r="H137" s="26"/>
      <c r="I137" s="26"/>
      <c r="J137" s="26" t="s">
        <v>181</v>
      </c>
    </row>
    <row r="138" spans="1:10" ht="60.75" customHeight="1">
      <c r="B138" s="25" t="s">
        <v>576</v>
      </c>
      <c r="C138" s="26" t="s">
        <v>577</v>
      </c>
      <c r="D138" s="26">
        <v>2019</v>
      </c>
      <c r="E138" s="26" t="s">
        <v>578</v>
      </c>
      <c r="F138" s="26"/>
      <c r="G138" s="26"/>
      <c r="H138" s="26"/>
      <c r="I138" s="26"/>
      <c r="J138" s="26" t="s">
        <v>579</v>
      </c>
    </row>
    <row r="139" spans="1:10" ht="124.5" customHeight="1">
      <c r="A139" s="4" t="s">
        <v>52</v>
      </c>
      <c r="B139" s="32" t="s">
        <v>580</v>
      </c>
      <c r="C139" s="33" t="s">
        <v>581</v>
      </c>
      <c r="D139" s="30">
        <v>2016</v>
      </c>
      <c r="E139" s="33" t="s">
        <v>582</v>
      </c>
      <c r="F139" s="33" t="s">
        <v>56</v>
      </c>
      <c r="G139" s="33" t="s">
        <v>111</v>
      </c>
      <c r="H139" s="33" t="s">
        <v>111</v>
      </c>
      <c r="I139" s="33" t="s">
        <v>304</v>
      </c>
      <c r="J139" s="33" t="s">
        <v>35</v>
      </c>
    </row>
    <row r="140" spans="1:10" ht="61.5" customHeight="1">
      <c r="B140" s="25" t="s">
        <v>584</v>
      </c>
      <c r="C140" s="26" t="s">
        <v>585</v>
      </c>
      <c r="D140" s="26">
        <v>2017</v>
      </c>
      <c r="E140" s="26" t="s">
        <v>586</v>
      </c>
      <c r="F140" s="26"/>
      <c r="G140" s="26"/>
      <c r="H140" s="26"/>
      <c r="I140" s="26"/>
      <c r="J140" s="26" t="s">
        <v>552</v>
      </c>
    </row>
    <row r="141" spans="1:10" ht="183" customHeight="1">
      <c r="A141" s="4" t="s">
        <v>52</v>
      </c>
      <c r="B141" s="29" t="s">
        <v>587</v>
      </c>
      <c r="C141" s="30" t="s">
        <v>588</v>
      </c>
      <c r="D141" s="30">
        <v>2016</v>
      </c>
      <c r="E141" s="30" t="s">
        <v>589</v>
      </c>
      <c r="F141" s="30" t="s">
        <v>56</v>
      </c>
      <c r="G141" s="30" t="s">
        <v>111</v>
      </c>
      <c r="H141" s="30" t="s">
        <v>590</v>
      </c>
      <c r="I141" s="30" t="s">
        <v>591</v>
      </c>
      <c r="J141" s="30" t="s">
        <v>592</v>
      </c>
    </row>
    <row r="142" spans="1:10" ht="61.5" customHeight="1">
      <c r="B142" s="25" t="s">
        <v>593</v>
      </c>
      <c r="C142" s="26" t="s">
        <v>594</v>
      </c>
      <c r="D142" s="26">
        <v>2018</v>
      </c>
      <c r="E142" s="26" t="s">
        <v>595</v>
      </c>
      <c r="F142" s="26"/>
      <c r="G142" s="26"/>
      <c r="H142" s="26"/>
      <c r="I142" s="26"/>
      <c r="J142" s="26" t="s">
        <v>592</v>
      </c>
    </row>
    <row r="143" spans="1:10" ht="61.5" customHeight="1">
      <c r="B143" s="27" t="s">
        <v>596</v>
      </c>
      <c r="C143" s="28" t="s">
        <v>597</v>
      </c>
      <c r="D143" s="26">
        <v>2017</v>
      </c>
      <c r="E143" s="28" t="s">
        <v>598</v>
      </c>
      <c r="F143" s="28"/>
      <c r="G143" s="28"/>
      <c r="H143" s="28"/>
      <c r="I143" s="28"/>
      <c r="J143" s="28" t="s">
        <v>181</v>
      </c>
    </row>
    <row r="144" spans="1:10" ht="60.75" customHeight="1">
      <c r="B144" s="25" t="s">
        <v>599</v>
      </c>
      <c r="C144" s="26" t="s">
        <v>600</v>
      </c>
      <c r="D144" s="26">
        <v>2016</v>
      </c>
      <c r="E144" s="26" t="s">
        <v>601</v>
      </c>
      <c r="F144" s="26"/>
      <c r="G144" s="26"/>
      <c r="H144" s="26"/>
      <c r="I144" s="26"/>
      <c r="J144" s="26" t="s">
        <v>181</v>
      </c>
    </row>
    <row r="145" spans="1:10" ht="60.75" customHeight="1">
      <c r="B145" s="27" t="s">
        <v>602</v>
      </c>
      <c r="C145" s="28" t="s">
        <v>603</v>
      </c>
      <c r="D145" s="26">
        <v>2016</v>
      </c>
      <c r="E145" s="28" t="s">
        <v>604</v>
      </c>
      <c r="F145" s="28"/>
      <c r="G145" s="28"/>
      <c r="H145" s="28"/>
      <c r="I145" s="28"/>
      <c r="J145" s="28" t="s">
        <v>605</v>
      </c>
    </row>
    <row r="146" spans="1:10" ht="60.75" customHeight="1">
      <c r="B146" s="25" t="s">
        <v>606</v>
      </c>
      <c r="C146" s="26" t="s">
        <v>607</v>
      </c>
      <c r="D146" s="26">
        <v>2016</v>
      </c>
      <c r="E146" s="26" t="s">
        <v>608</v>
      </c>
      <c r="F146" s="26"/>
      <c r="G146" s="26"/>
      <c r="H146" s="26"/>
      <c r="I146" s="26"/>
      <c r="J146" s="26" t="s">
        <v>181</v>
      </c>
    </row>
    <row r="147" spans="1:10" ht="61.5" customHeight="1">
      <c r="B147" s="25" t="s">
        <v>609</v>
      </c>
      <c r="C147" s="26" t="s">
        <v>610</v>
      </c>
      <c r="D147" s="26">
        <v>2017</v>
      </c>
      <c r="E147" s="26" t="s">
        <v>611</v>
      </c>
      <c r="F147" s="26"/>
      <c r="G147" s="26"/>
      <c r="H147" s="26"/>
      <c r="I147" s="26"/>
      <c r="J147" s="26" t="s">
        <v>612</v>
      </c>
    </row>
    <row r="148" spans="1:10" ht="60.75" customHeight="1">
      <c r="B148" s="25" t="s">
        <v>613</v>
      </c>
      <c r="C148" s="26" t="s">
        <v>614</v>
      </c>
      <c r="D148" s="26">
        <v>2016</v>
      </c>
      <c r="E148" s="26" t="s">
        <v>615</v>
      </c>
      <c r="F148" s="26"/>
      <c r="G148" s="26"/>
      <c r="H148" s="26"/>
      <c r="I148" s="26"/>
      <c r="J148" s="26" t="s">
        <v>616</v>
      </c>
    </row>
    <row r="149" spans="1:10" ht="165.75" customHeight="1">
      <c r="A149" s="4" t="s">
        <v>52</v>
      </c>
      <c r="B149" s="29" t="s">
        <v>617</v>
      </c>
      <c r="C149" s="30" t="s">
        <v>618</v>
      </c>
      <c r="D149" s="30">
        <v>2018</v>
      </c>
      <c r="E149" s="30" t="s">
        <v>619</v>
      </c>
      <c r="F149" s="30" t="s">
        <v>56</v>
      </c>
      <c r="G149" s="30">
        <v>2</v>
      </c>
      <c r="H149" s="30" t="s">
        <v>118</v>
      </c>
      <c r="I149" s="30" t="s">
        <v>620</v>
      </c>
      <c r="J149" s="30" t="s">
        <v>451</v>
      </c>
    </row>
    <row r="150" spans="1:10" ht="106.5" customHeight="1">
      <c r="A150" s="4" t="s">
        <v>52</v>
      </c>
      <c r="B150" s="29" t="s">
        <v>621</v>
      </c>
      <c r="C150" s="30" t="s">
        <v>622</v>
      </c>
      <c r="D150" s="30">
        <v>2019</v>
      </c>
      <c r="E150" s="30" t="s">
        <v>623</v>
      </c>
      <c r="F150" s="30" t="s">
        <v>56</v>
      </c>
      <c r="G150" s="30">
        <v>3</v>
      </c>
      <c r="H150" s="30" t="s">
        <v>261</v>
      </c>
      <c r="I150" s="30" t="s">
        <v>624</v>
      </c>
      <c r="J150" s="30" t="s">
        <v>625</v>
      </c>
    </row>
    <row r="151" spans="1:10" ht="196.5" customHeight="1">
      <c r="A151" s="4" t="s">
        <v>52</v>
      </c>
      <c r="B151" s="29" t="s">
        <v>626</v>
      </c>
      <c r="C151" s="30" t="s">
        <v>627</v>
      </c>
      <c r="D151" s="30">
        <v>2016</v>
      </c>
      <c r="E151" s="30" t="s">
        <v>628</v>
      </c>
      <c r="F151" s="30" t="s">
        <v>56</v>
      </c>
      <c r="G151" s="30" t="s">
        <v>629</v>
      </c>
      <c r="H151" s="30"/>
      <c r="I151" s="30" t="s">
        <v>630</v>
      </c>
      <c r="J151" s="30" t="s">
        <v>39</v>
      </c>
    </row>
    <row r="152" spans="1:10" ht="61.5" customHeight="1">
      <c r="B152" s="25" t="s">
        <v>632</v>
      </c>
      <c r="C152" s="26" t="s">
        <v>633</v>
      </c>
      <c r="D152" s="26">
        <v>2019</v>
      </c>
      <c r="E152" s="26" t="s">
        <v>634</v>
      </c>
      <c r="F152" s="26"/>
      <c r="G152" s="26"/>
      <c r="H152" s="26"/>
      <c r="I152" s="26"/>
      <c r="J152" s="26" t="s">
        <v>326</v>
      </c>
    </row>
    <row r="153" spans="1:10" ht="61.5" customHeight="1">
      <c r="B153" s="27" t="s">
        <v>635</v>
      </c>
      <c r="C153" s="28" t="s">
        <v>636</v>
      </c>
      <c r="D153" s="26">
        <v>2019</v>
      </c>
      <c r="E153" s="28" t="s">
        <v>637</v>
      </c>
      <c r="F153" s="28"/>
      <c r="G153" s="28"/>
      <c r="H153" s="28"/>
      <c r="I153" s="28"/>
      <c r="J153" s="28" t="s">
        <v>43</v>
      </c>
    </row>
    <row r="154" spans="1:10" ht="60.75" customHeight="1">
      <c r="B154" s="25" t="s">
        <v>638</v>
      </c>
      <c r="C154" s="26" t="s">
        <v>639</v>
      </c>
      <c r="D154" s="26">
        <v>2016</v>
      </c>
      <c r="E154" s="26" t="s">
        <v>640</v>
      </c>
      <c r="F154" s="26"/>
      <c r="G154" s="26"/>
      <c r="H154" s="26"/>
      <c r="I154" s="26"/>
      <c r="J154" s="26" t="s">
        <v>147</v>
      </c>
    </row>
    <row r="155" spans="1:10" ht="120.75" customHeight="1">
      <c r="A155" s="4" t="s">
        <v>52</v>
      </c>
      <c r="B155" s="29" t="s">
        <v>641</v>
      </c>
      <c r="C155" s="30" t="s">
        <v>642</v>
      </c>
      <c r="D155" s="30">
        <v>2018</v>
      </c>
      <c r="E155" s="30" t="s">
        <v>643</v>
      </c>
      <c r="F155" s="30" t="s">
        <v>56</v>
      </c>
      <c r="G155" s="30" t="s">
        <v>111</v>
      </c>
      <c r="H155" s="30" t="s">
        <v>111</v>
      </c>
      <c r="I155" s="30" t="s">
        <v>294</v>
      </c>
      <c r="J155" s="30" t="s">
        <v>645</v>
      </c>
    </row>
    <row r="156" spans="1:10" ht="60.75" customHeight="1">
      <c r="B156" s="27" t="s">
        <v>646</v>
      </c>
      <c r="C156" s="28" t="s">
        <v>647</v>
      </c>
      <c r="D156" s="26">
        <v>2016</v>
      </c>
      <c r="E156" s="28" t="s">
        <v>648</v>
      </c>
      <c r="F156" s="28"/>
      <c r="G156" s="28"/>
      <c r="H156" s="28"/>
      <c r="I156" s="28"/>
      <c r="J156" s="28" t="s">
        <v>147</v>
      </c>
    </row>
    <row r="157" spans="1:10" ht="60" customHeight="1">
      <c r="B157" s="25" t="s">
        <v>649</v>
      </c>
      <c r="C157" s="26" t="s">
        <v>650</v>
      </c>
      <c r="D157" s="26">
        <v>2017</v>
      </c>
      <c r="E157" s="26" t="s">
        <v>651</v>
      </c>
      <c r="F157" s="26"/>
      <c r="G157" s="26"/>
      <c r="H157" s="26"/>
      <c r="I157" s="26"/>
      <c r="J157" s="26" t="s">
        <v>181</v>
      </c>
    </row>
    <row r="158" spans="1:10" ht="59.25" customHeight="1">
      <c r="B158" s="25" t="s">
        <v>652</v>
      </c>
      <c r="C158" s="26" t="s">
        <v>653</v>
      </c>
      <c r="D158" s="26">
        <v>2017</v>
      </c>
      <c r="E158" s="26" t="s">
        <v>654</v>
      </c>
      <c r="F158" s="26"/>
      <c r="G158" s="26"/>
      <c r="H158" s="26"/>
      <c r="I158" s="26"/>
      <c r="J158" s="26" t="s">
        <v>655</v>
      </c>
    </row>
    <row r="159" spans="1:10" ht="61.5" customHeight="1">
      <c r="B159" s="25" t="s">
        <v>656</v>
      </c>
      <c r="C159" s="26" t="s">
        <v>657</v>
      </c>
      <c r="D159" s="26">
        <v>2019</v>
      </c>
      <c r="E159" s="26" t="s">
        <v>658</v>
      </c>
      <c r="F159" s="26"/>
      <c r="G159" s="26"/>
      <c r="H159" s="26"/>
      <c r="I159" s="26"/>
      <c r="J159" s="26" t="s">
        <v>124</v>
      </c>
    </row>
    <row r="160" spans="1:10" ht="61.5" customHeight="1">
      <c r="B160" s="25" t="s">
        <v>659</v>
      </c>
      <c r="C160" s="26" t="s">
        <v>660</v>
      </c>
      <c r="D160" s="26">
        <v>2019</v>
      </c>
      <c r="E160" s="26" t="s">
        <v>661</v>
      </c>
      <c r="F160" s="26"/>
      <c r="G160" s="26"/>
      <c r="H160" s="26"/>
      <c r="I160" s="26"/>
      <c r="J160" s="26" t="s">
        <v>662</v>
      </c>
    </row>
    <row r="161" spans="1:10" ht="61.5" customHeight="1">
      <c r="B161" s="25" t="s">
        <v>663</v>
      </c>
      <c r="C161" s="26" t="s">
        <v>664</v>
      </c>
      <c r="D161" s="26">
        <v>2018</v>
      </c>
      <c r="E161" s="26" t="s">
        <v>665</v>
      </c>
      <c r="F161" s="26"/>
      <c r="G161" s="26"/>
      <c r="H161" s="26"/>
      <c r="I161" s="26"/>
      <c r="J161" s="26" t="s">
        <v>666</v>
      </c>
    </row>
    <row r="162" spans="1:10" ht="60.75" customHeight="1">
      <c r="B162" s="25" t="s">
        <v>668</v>
      </c>
      <c r="C162" s="26" t="s">
        <v>669</v>
      </c>
      <c r="D162" s="26">
        <v>2019</v>
      </c>
      <c r="E162" s="26" t="s">
        <v>670</v>
      </c>
      <c r="F162" s="26"/>
      <c r="G162" s="26"/>
      <c r="H162" s="26"/>
      <c r="I162" s="26"/>
      <c r="J162" s="26" t="s">
        <v>671</v>
      </c>
    </row>
    <row r="163" spans="1:10" ht="60.75" customHeight="1">
      <c r="B163" s="25" t="s">
        <v>672</v>
      </c>
      <c r="C163" s="26" t="s">
        <v>673</v>
      </c>
      <c r="D163" s="26">
        <v>2016</v>
      </c>
      <c r="E163" s="26" t="s">
        <v>674</v>
      </c>
      <c r="F163" s="26"/>
      <c r="G163" s="26"/>
      <c r="H163" s="26"/>
      <c r="I163" s="26"/>
      <c r="J163" s="26" t="s">
        <v>326</v>
      </c>
    </row>
    <row r="164" spans="1:10" ht="137.25" customHeight="1">
      <c r="A164" s="4" t="s">
        <v>52</v>
      </c>
      <c r="B164" s="29" t="s">
        <v>675</v>
      </c>
      <c r="C164" s="30" t="s">
        <v>676</v>
      </c>
      <c r="D164" s="30">
        <v>2019</v>
      </c>
      <c r="E164" s="30" t="s">
        <v>677</v>
      </c>
      <c r="F164" s="30" t="s">
        <v>56</v>
      </c>
      <c r="G164" s="30">
        <v>3</v>
      </c>
      <c r="H164" s="30" t="s">
        <v>118</v>
      </c>
      <c r="I164" s="30" t="s">
        <v>678</v>
      </c>
      <c r="J164" s="30" t="s">
        <v>124</v>
      </c>
    </row>
    <row r="165" spans="1:10" ht="60.75" customHeight="1">
      <c r="B165" s="25" t="s">
        <v>680</v>
      </c>
      <c r="C165" s="26" t="s">
        <v>681</v>
      </c>
      <c r="D165" s="26">
        <v>2017</v>
      </c>
      <c r="E165" s="26" t="s">
        <v>682</v>
      </c>
      <c r="F165" s="26"/>
      <c r="G165" s="26"/>
      <c r="H165" s="26"/>
      <c r="I165" s="26"/>
      <c r="J165" s="26" t="s">
        <v>63</v>
      </c>
    </row>
    <row r="166" spans="1:10" ht="61.5" customHeight="1">
      <c r="B166" s="25" t="s">
        <v>683</v>
      </c>
      <c r="C166" s="26" t="s">
        <v>684</v>
      </c>
      <c r="D166" s="26">
        <v>2017</v>
      </c>
      <c r="E166" s="26" t="s">
        <v>685</v>
      </c>
      <c r="F166" s="26"/>
      <c r="G166" s="26"/>
      <c r="H166" s="26"/>
      <c r="I166" s="26"/>
      <c r="J166" s="26" t="s">
        <v>686</v>
      </c>
    </row>
    <row r="167" spans="1:10" ht="62.25" customHeight="1">
      <c r="A167" s="4" t="s">
        <v>52</v>
      </c>
      <c r="B167" s="29" t="s">
        <v>687</v>
      </c>
      <c r="C167" s="30" t="s">
        <v>688</v>
      </c>
      <c r="D167" s="30">
        <v>2019</v>
      </c>
      <c r="E167" s="30" t="s">
        <v>689</v>
      </c>
      <c r="F167" s="30" t="s">
        <v>690</v>
      </c>
      <c r="G167" s="30">
        <v>5</v>
      </c>
      <c r="H167" s="30" t="s">
        <v>389</v>
      </c>
      <c r="I167" s="30" t="s">
        <v>390</v>
      </c>
      <c r="J167" s="30" t="s">
        <v>128</v>
      </c>
    </row>
    <row r="168" spans="1:10" ht="60.75" customHeight="1">
      <c r="B168" s="25" t="s">
        <v>691</v>
      </c>
      <c r="C168" s="26" t="s">
        <v>692</v>
      </c>
      <c r="D168" s="26">
        <v>2018</v>
      </c>
      <c r="E168" s="26" t="s">
        <v>693</v>
      </c>
      <c r="F168" s="26"/>
      <c r="G168" s="26"/>
      <c r="H168" s="26"/>
      <c r="I168" s="26"/>
      <c r="J168" s="26" t="s">
        <v>147</v>
      </c>
    </row>
    <row r="169" spans="1:10" ht="61.5" customHeight="1">
      <c r="B169" s="25" t="s">
        <v>694</v>
      </c>
      <c r="C169" s="26" t="s">
        <v>695</v>
      </c>
      <c r="D169" s="26">
        <v>2019</v>
      </c>
      <c r="E169" s="26" t="s">
        <v>696</v>
      </c>
      <c r="F169" s="26"/>
      <c r="G169" s="26"/>
      <c r="H169" s="26"/>
      <c r="I169" s="26"/>
      <c r="J169" s="26" t="s">
        <v>51</v>
      </c>
    </row>
    <row r="170" spans="1:10" ht="60.75" customHeight="1">
      <c r="B170" s="25" t="s">
        <v>697</v>
      </c>
      <c r="C170" s="26" t="s">
        <v>698</v>
      </c>
      <c r="D170" s="26">
        <v>2020</v>
      </c>
      <c r="E170" s="26" t="s">
        <v>699</v>
      </c>
      <c r="F170" s="26"/>
      <c r="G170" s="26"/>
      <c r="H170" s="26"/>
      <c r="I170" s="26"/>
      <c r="J170" s="26" t="s">
        <v>700</v>
      </c>
    </row>
    <row r="171" spans="1:10" ht="60.75" customHeight="1">
      <c r="B171" s="25" t="s">
        <v>701</v>
      </c>
      <c r="C171" s="26" t="s">
        <v>702</v>
      </c>
      <c r="D171" s="26">
        <v>2017</v>
      </c>
      <c r="E171" s="26" t="s">
        <v>703</v>
      </c>
      <c r="F171" s="26"/>
      <c r="G171" s="26"/>
      <c r="H171" s="26"/>
      <c r="I171" s="26"/>
      <c r="J171" s="26" t="s">
        <v>704</v>
      </c>
    </row>
    <row r="172" spans="1:10" ht="60.75" customHeight="1">
      <c r="B172" s="25" t="s">
        <v>705</v>
      </c>
      <c r="C172" s="26" t="s">
        <v>702</v>
      </c>
      <c r="D172" s="26">
        <v>2017</v>
      </c>
      <c r="E172" s="26" t="s">
        <v>706</v>
      </c>
      <c r="F172" s="26"/>
      <c r="G172" s="26"/>
      <c r="H172" s="26"/>
      <c r="I172" s="26"/>
      <c r="J172" s="26" t="s">
        <v>707</v>
      </c>
    </row>
    <row r="173" spans="1:10" ht="61.5" customHeight="1">
      <c r="B173" s="25" t="s">
        <v>708</v>
      </c>
      <c r="C173" s="26" t="s">
        <v>709</v>
      </c>
      <c r="D173" s="26">
        <v>2019</v>
      </c>
      <c r="E173" s="26" t="s">
        <v>710</v>
      </c>
      <c r="F173" s="26"/>
      <c r="G173" s="26"/>
      <c r="H173" s="26"/>
      <c r="I173" s="26"/>
      <c r="J173" s="26" t="s">
        <v>711</v>
      </c>
    </row>
    <row r="174" spans="1:10" ht="136.5" customHeight="1">
      <c r="A174" s="4" t="s">
        <v>52</v>
      </c>
      <c r="B174" s="29" t="s">
        <v>712</v>
      </c>
      <c r="C174" s="30" t="s">
        <v>713</v>
      </c>
      <c r="D174" s="30">
        <v>2017</v>
      </c>
      <c r="E174" s="30" t="s">
        <v>714</v>
      </c>
      <c r="F174" s="30" t="s">
        <v>56</v>
      </c>
      <c r="G174" s="30" t="s">
        <v>715</v>
      </c>
      <c r="H174" s="30" t="s">
        <v>246</v>
      </c>
      <c r="I174" s="30" t="s">
        <v>716</v>
      </c>
      <c r="J174" s="30" t="s">
        <v>63</v>
      </c>
    </row>
    <row r="175" spans="1:10" ht="61.5" customHeight="1">
      <c r="B175" s="25" t="s">
        <v>717</v>
      </c>
      <c r="C175" s="26" t="s">
        <v>718</v>
      </c>
      <c r="D175" s="26">
        <v>2017</v>
      </c>
      <c r="E175" s="26" t="s">
        <v>719</v>
      </c>
      <c r="F175" s="26"/>
      <c r="G175" s="26"/>
      <c r="H175" s="26"/>
      <c r="I175" s="26"/>
      <c r="J175" s="26" t="s">
        <v>147</v>
      </c>
    </row>
    <row r="176" spans="1:10" ht="60.75" customHeight="1">
      <c r="B176" s="25" t="s">
        <v>720</v>
      </c>
      <c r="C176" s="26" t="s">
        <v>721</v>
      </c>
      <c r="D176" s="26">
        <v>2018</v>
      </c>
      <c r="E176" s="26" t="s">
        <v>722</v>
      </c>
      <c r="F176" s="26"/>
      <c r="G176" s="26"/>
      <c r="H176" s="26"/>
      <c r="I176" s="26"/>
      <c r="J176" s="26" t="s">
        <v>51</v>
      </c>
    </row>
    <row r="177" spans="1:10" ht="61.5" customHeight="1">
      <c r="B177" s="25" t="s">
        <v>723</v>
      </c>
      <c r="C177" s="26" t="s">
        <v>724</v>
      </c>
      <c r="D177" s="26">
        <v>2019</v>
      </c>
      <c r="E177" s="26" t="s">
        <v>725</v>
      </c>
      <c r="F177" s="26"/>
      <c r="G177" s="26"/>
      <c r="H177" s="26"/>
      <c r="I177" s="26"/>
      <c r="J177" s="26" t="s">
        <v>726</v>
      </c>
    </row>
    <row r="178" spans="1:10" ht="61.5" customHeight="1">
      <c r="B178" s="27" t="s">
        <v>727</v>
      </c>
      <c r="C178" s="28" t="s">
        <v>728</v>
      </c>
      <c r="D178" s="26">
        <v>2018</v>
      </c>
      <c r="E178" s="28" t="s">
        <v>729</v>
      </c>
      <c r="F178" s="28"/>
      <c r="G178" s="28"/>
      <c r="H178" s="28"/>
      <c r="I178" s="28"/>
      <c r="J178" s="28" t="s">
        <v>730</v>
      </c>
    </row>
    <row r="179" spans="1:10" ht="61.5" customHeight="1">
      <c r="B179" s="25" t="s">
        <v>731</v>
      </c>
      <c r="C179" s="26" t="s">
        <v>732</v>
      </c>
      <c r="D179" s="26">
        <v>2019</v>
      </c>
      <c r="E179" s="26" t="s">
        <v>733</v>
      </c>
      <c r="F179" s="26"/>
      <c r="G179" s="26"/>
      <c r="H179" s="26"/>
      <c r="I179" s="26"/>
      <c r="J179" s="26" t="s">
        <v>143</v>
      </c>
    </row>
    <row r="180" spans="1:10" ht="60.75" customHeight="1">
      <c r="B180" s="25" t="s">
        <v>734</v>
      </c>
      <c r="C180" s="26" t="s">
        <v>735</v>
      </c>
      <c r="D180" s="26">
        <v>2019</v>
      </c>
      <c r="E180" s="26" t="s">
        <v>736</v>
      </c>
      <c r="F180" s="26"/>
      <c r="G180" s="26"/>
      <c r="H180" s="26"/>
      <c r="I180" s="26"/>
      <c r="J180" s="26" t="s">
        <v>51</v>
      </c>
    </row>
    <row r="181" spans="1:10" ht="59.25" customHeight="1">
      <c r="B181" s="27" t="s">
        <v>737</v>
      </c>
      <c r="C181" s="28" t="s">
        <v>738</v>
      </c>
      <c r="D181" s="26">
        <v>2017</v>
      </c>
      <c r="E181" s="28" t="s">
        <v>739</v>
      </c>
      <c r="F181" s="28"/>
      <c r="G181" s="28"/>
      <c r="H181" s="28"/>
      <c r="I181" s="28"/>
      <c r="J181" s="28" t="s">
        <v>740</v>
      </c>
    </row>
    <row r="182" spans="1:10" ht="62.25" customHeight="1">
      <c r="B182" s="25" t="s">
        <v>741</v>
      </c>
      <c r="C182" s="26" t="s">
        <v>742</v>
      </c>
      <c r="D182" s="26">
        <v>2017</v>
      </c>
      <c r="E182" s="26"/>
      <c r="F182" s="26"/>
      <c r="G182" s="26"/>
      <c r="H182" s="26"/>
      <c r="I182" s="26"/>
      <c r="J182" s="26" t="s">
        <v>743</v>
      </c>
    </row>
    <row r="183" spans="1:10" ht="60" customHeight="1">
      <c r="A183" s="4" t="s">
        <v>299</v>
      </c>
      <c r="B183" s="25" t="s">
        <v>744</v>
      </c>
      <c r="C183" s="26" t="s">
        <v>745</v>
      </c>
      <c r="D183" s="26">
        <v>2016</v>
      </c>
      <c r="E183" s="26"/>
      <c r="F183" s="26"/>
      <c r="G183" s="26"/>
      <c r="H183" s="26"/>
      <c r="I183" s="26"/>
      <c r="J183" s="26" t="s">
        <v>1960</v>
      </c>
    </row>
    <row r="184" spans="1:10" ht="60.75" customHeight="1">
      <c r="B184" s="25" t="s">
        <v>746</v>
      </c>
      <c r="C184" s="26" t="s">
        <v>747</v>
      </c>
      <c r="D184" s="26">
        <v>2017</v>
      </c>
      <c r="E184" s="26" t="s">
        <v>748</v>
      </c>
      <c r="F184" s="26"/>
      <c r="G184" s="26"/>
      <c r="H184" s="26"/>
      <c r="I184" s="26"/>
      <c r="J184" s="26" t="s">
        <v>63</v>
      </c>
    </row>
    <row r="185" spans="1:10" ht="61.5" customHeight="1">
      <c r="A185" s="4" t="s">
        <v>299</v>
      </c>
      <c r="B185" s="25" t="s">
        <v>749</v>
      </c>
      <c r="C185" s="26" t="s">
        <v>750</v>
      </c>
      <c r="D185" s="26">
        <v>2018</v>
      </c>
      <c r="E185" s="34"/>
      <c r="F185" s="26"/>
      <c r="G185" s="26"/>
      <c r="H185" s="26"/>
      <c r="I185" s="26"/>
      <c r="J185" s="26"/>
    </row>
    <row r="186" spans="1:10" ht="60.75" customHeight="1">
      <c r="B186" s="27" t="s">
        <v>751</v>
      </c>
      <c r="C186" s="28" t="s">
        <v>752</v>
      </c>
      <c r="D186" s="26">
        <v>2019</v>
      </c>
      <c r="E186" s="28" t="s">
        <v>753</v>
      </c>
      <c r="F186" s="28"/>
      <c r="G186" s="28"/>
      <c r="H186" s="28"/>
      <c r="I186" s="28"/>
      <c r="J186" s="28" t="s">
        <v>754</v>
      </c>
    </row>
    <row r="187" spans="1:10" ht="60.75" customHeight="1">
      <c r="B187" s="27" t="s">
        <v>755</v>
      </c>
      <c r="C187" s="28" t="s">
        <v>756</v>
      </c>
      <c r="D187" s="26">
        <v>2017</v>
      </c>
      <c r="E187" s="28" t="s">
        <v>757</v>
      </c>
      <c r="F187" s="28"/>
      <c r="G187" s="28"/>
      <c r="H187" s="28"/>
      <c r="I187" s="28"/>
      <c r="J187" s="28" t="s">
        <v>39</v>
      </c>
    </row>
    <row r="188" spans="1:10" ht="60.75" customHeight="1">
      <c r="B188" s="25" t="s">
        <v>758</v>
      </c>
      <c r="C188" s="26" t="s">
        <v>759</v>
      </c>
      <c r="D188" s="26">
        <v>2018</v>
      </c>
      <c r="E188" s="26" t="s">
        <v>760</v>
      </c>
      <c r="F188" s="26"/>
      <c r="G188" s="26"/>
      <c r="H188" s="26"/>
      <c r="I188" s="26"/>
      <c r="J188" s="26" t="s">
        <v>147</v>
      </c>
    </row>
    <row r="189" spans="1:10" ht="60.75" customHeight="1">
      <c r="B189" s="27" t="s">
        <v>762</v>
      </c>
      <c r="C189" s="28" t="s">
        <v>763</v>
      </c>
      <c r="D189" s="26">
        <v>2018</v>
      </c>
      <c r="E189" s="28" t="s">
        <v>764</v>
      </c>
      <c r="F189" s="28"/>
      <c r="G189" s="28"/>
      <c r="H189" s="28"/>
      <c r="I189" s="28"/>
      <c r="J189" s="28" t="s">
        <v>24</v>
      </c>
    </row>
    <row r="190" spans="1:10" ht="122.25" customHeight="1">
      <c r="A190" s="4" t="s">
        <v>52</v>
      </c>
      <c r="B190" s="29" t="s">
        <v>765</v>
      </c>
      <c r="C190" s="30" t="s">
        <v>766</v>
      </c>
      <c r="D190" s="30">
        <v>2019</v>
      </c>
      <c r="E190" s="30" t="s">
        <v>767</v>
      </c>
      <c r="F190" s="30" t="s">
        <v>56</v>
      </c>
      <c r="G190" s="30" t="s">
        <v>111</v>
      </c>
      <c r="H190" s="30" t="s">
        <v>427</v>
      </c>
      <c r="I190" s="30" t="s">
        <v>768</v>
      </c>
      <c r="J190" s="30" t="s">
        <v>770</v>
      </c>
    </row>
    <row r="191" spans="1:10" ht="61.5" customHeight="1">
      <c r="B191" s="27" t="s">
        <v>771</v>
      </c>
      <c r="C191" s="28" t="s">
        <v>772</v>
      </c>
      <c r="D191" s="26">
        <v>2016</v>
      </c>
      <c r="E191" s="28" t="s">
        <v>773</v>
      </c>
      <c r="F191" s="28"/>
      <c r="G191" s="28"/>
      <c r="H191" s="28"/>
      <c r="I191" s="28"/>
      <c r="J191" s="28" t="s">
        <v>774</v>
      </c>
    </row>
    <row r="192" spans="1:10" ht="132">
      <c r="A192" s="4" t="s">
        <v>52</v>
      </c>
      <c r="B192" s="29" t="s">
        <v>775</v>
      </c>
      <c r="C192" s="30" t="s">
        <v>776</v>
      </c>
      <c r="D192" s="30">
        <v>2016</v>
      </c>
      <c r="E192" s="30" t="s">
        <v>777</v>
      </c>
      <c r="F192" s="30" t="s">
        <v>56</v>
      </c>
      <c r="G192" s="30">
        <v>4</v>
      </c>
      <c r="H192" s="30" t="s">
        <v>118</v>
      </c>
      <c r="I192" s="30" t="s">
        <v>778</v>
      </c>
      <c r="J192" s="30" t="s">
        <v>39</v>
      </c>
    </row>
    <row r="193" spans="1:10" ht="60" customHeight="1">
      <c r="B193" s="25" t="s">
        <v>780</v>
      </c>
      <c r="C193" s="26" t="s">
        <v>781</v>
      </c>
      <c r="D193" s="26">
        <v>2020</v>
      </c>
      <c r="E193" s="26" t="s">
        <v>782</v>
      </c>
      <c r="F193" s="26"/>
      <c r="G193" s="26"/>
      <c r="H193" s="26"/>
      <c r="I193" s="26"/>
      <c r="J193" s="26" t="s">
        <v>783</v>
      </c>
    </row>
    <row r="194" spans="1:10" ht="124.15" customHeight="1">
      <c r="A194" s="4" t="s">
        <v>52</v>
      </c>
      <c r="B194" s="32" t="s">
        <v>784</v>
      </c>
      <c r="C194" s="33" t="s">
        <v>785</v>
      </c>
      <c r="D194" s="30">
        <v>2018</v>
      </c>
      <c r="E194" s="33" t="s">
        <v>786</v>
      </c>
      <c r="F194" s="33" t="s">
        <v>111</v>
      </c>
      <c r="G194" s="33" t="s">
        <v>111</v>
      </c>
      <c r="H194" s="33" t="s">
        <v>111</v>
      </c>
      <c r="I194" s="33" t="s">
        <v>20</v>
      </c>
      <c r="J194" s="33" t="s">
        <v>787</v>
      </c>
    </row>
    <row r="195" spans="1:10" ht="60.75" customHeight="1">
      <c r="B195" s="25" t="s">
        <v>788</v>
      </c>
      <c r="C195" s="26" t="s">
        <v>789</v>
      </c>
      <c r="D195" s="26">
        <v>2019</v>
      </c>
      <c r="E195" s="26" t="s">
        <v>790</v>
      </c>
      <c r="F195" s="26"/>
      <c r="G195" s="26"/>
      <c r="H195" s="26"/>
      <c r="I195" s="26"/>
      <c r="J195" s="26" t="s">
        <v>791</v>
      </c>
    </row>
    <row r="196" spans="1:10" ht="61.5" customHeight="1">
      <c r="B196" s="27" t="s">
        <v>792</v>
      </c>
      <c r="C196" s="28" t="s">
        <v>793</v>
      </c>
      <c r="D196" s="26">
        <v>2020</v>
      </c>
      <c r="E196" s="28" t="s">
        <v>794</v>
      </c>
      <c r="F196" s="28"/>
      <c r="G196" s="28"/>
      <c r="H196" s="28"/>
      <c r="I196" s="28"/>
      <c r="J196" s="28" t="s">
        <v>795</v>
      </c>
    </row>
    <row r="197" spans="1:10" ht="135" customHeight="1">
      <c r="A197" s="4" t="s">
        <v>52</v>
      </c>
      <c r="B197" s="29" t="s">
        <v>796</v>
      </c>
      <c r="C197" s="30" t="s">
        <v>797</v>
      </c>
      <c r="D197" s="30">
        <v>2018</v>
      </c>
      <c r="E197" s="30" t="s">
        <v>798</v>
      </c>
      <c r="F197" s="30" t="s">
        <v>56</v>
      </c>
      <c r="G197" s="30">
        <v>5</v>
      </c>
      <c r="H197" s="30" t="s">
        <v>799</v>
      </c>
      <c r="I197" s="30" t="s">
        <v>800</v>
      </c>
      <c r="J197" s="30" t="s">
        <v>47</v>
      </c>
    </row>
    <row r="198" spans="1:10" ht="156">
      <c r="B198" s="25" t="s">
        <v>801</v>
      </c>
      <c r="C198" s="26" t="s">
        <v>802</v>
      </c>
      <c r="D198" s="26">
        <v>2016</v>
      </c>
      <c r="E198" s="26" t="s">
        <v>803</v>
      </c>
      <c r="F198" s="26"/>
      <c r="G198" s="26"/>
      <c r="H198" s="26"/>
      <c r="I198" s="26"/>
      <c r="J198" s="26" t="s">
        <v>51</v>
      </c>
    </row>
    <row r="199" spans="1:10" ht="48">
      <c r="A199" s="4" t="s">
        <v>299</v>
      </c>
      <c r="B199" s="25" t="s">
        <v>24</v>
      </c>
      <c r="C199" s="26" t="s">
        <v>804</v>
      </c>
      <c r="D199" s="26">
        <v>2018</v>
      </c>
      <c r="E199" s="26"/>
      <c r="F199" s="26"/>
      <c r="G199" s="26"/>
      <c r="H199" s="26"/>
      <c r="I199" s="26"/>
      <c r="J199" s="26"/>
    </row>
    <row r="200" spans="1:10" ht="61.5" customHeight="1">
      <c r="B200" s="25" t="s">
        <v>805</v>
      </c>
      <c r="C200" s="26" t="s">
        <v>806</v>
      </c>
      <c r="D200" s="26">
        <v>2020</v>
      </c>
      <c r="E200" s="26" t="s">
        <v>807</v>
      </c>
      <c r="F200" s="26"/>
      <c r="G200" s="26"/>
      <c r="H200" s="26"/>
      <c r="I200" s="26"/>
      <c r="J200" s="26" t="s">
        <v>808</v>
      </c>
    </row>
    <row r="201" spans="1:10" ht="60.75" customHeight="1">
      <c r="B201" s="25" t="s">
        <v>809</v>
      </c>
      <c r="C201" s="26" t="s">
        <v>810</v>
      </c>
      <c r="D201" s="26">
        <v>2018</v>
      </c>
      <c r="E201" s="26" t="s">
        <v>811</v>
      </c>
      <c r="F201" s="26"/>
      <c r="G201" s="26"/>
      <c r="H201" s="26"/>
      <c r="I201" s="26"/>
      <c r="J201" s="26" t="s">
        <v>812</v>
      </c>
    </row>
    <row r="202" spans="1:10" ht="61.5" customHeight="1">
      <c r="B202" s="25" t="s">
        <v>813</v>
      </c>
      <c r="C202" s="26" t="s">
        <v>814</v>
      </c>
      <c r="D202" s="26">
        <v>2019</v>
      </c>
      <c r="E202" s="26" t="s">
        <v>815</v>
      </c>
      <c r="F202" s="26"/>
      <c r="G202" s="26"/>
      <c r="H202" s="26"/>
      <c r="I202" s="26"/>
      <c r="J202" s="26" t="s">
        <v>51</v>
      </c>
    </row>
    <row r="203" spans="1:10" ht="60" customHeight="1">
      <c r="B203" s="35" t="s">
        <v>816</v>
      </c>
      <c r="C203" s="36" t="s">
        <v>817</v>
      </c>
      <c r="D203" s="18">
        <v>2019</v>
      </c>
      <c r="E203" s="36" t="s">
        <v>818</v>
      </c>
      <c r="F203" s="36"/>
      <c r="G203" s="36"/>
      <c r="H203" s="36"/>
      <c r="I203" s="36"/>
      <c r="J203" s="36" t="s">
        <v>24</v>
      </c>
    </row>
    <row r="204" spans="1:10" ht="60" customHeight="1">
      <c r="A204" s="4" t="s">
        <v>299</v>
      </c>
      <c r="B204" s="25" t="s">
        <v>819</v>
      </c>
      <c r="C204" s="26" t="s">
        <v>820</v>
      </c>
      <c r="D204" s="26">
        <v>2018</v>
      </c>
      <c r="E204" s="26"/>
      <c r="F204" s="26"/>
      <c r="G204" s="26"/>
      <c r="H204" s="26"/>
      <c r="I204" s="26"/>
      <c r="J204" s="26" t="s">
        <v>821</v>
      </c>
    </row>
    <row r="205" spans="1:10" ht="60.75" customHeight="1">
      <c r="A205" s="4" t="s">
        <v>299</v>
      </c>
      <c r="B205" s="27" t="s">
        <v>822</v>
      </c>
      <c r="C205" s="28" t="s">
        <v>823</v>
      </c>
      <c r="D205" s="26">
        <v>2018</v>
      </c>
      <c r="E205" s="28"/>
      <c r="F205" s="28"/>
      <c r="G205" s="28"/>
      <c r="H205" s="28"/>
      <c r="I205" s="28"/>
      <c r="J205" s="28" t="s">
        <v>824</v>
      </c>
    </row>
    <row r="206" spans="1:10" ht="60.75" customHeight="1">
      <c r="B206" s="25" t="s">
        <v>825</v>
      </c>
      <c r="C206" s="26" t="s">
        <v>826</v>
      </c>
      <c r="D206" s="26">
        <v>2016</v>
      </c>
      <c r="E206" s="26" t="s">
        <v>827</v>
      </c>
      <c r="F206" s="26"/>
      <c r="G206" s="26"/>
      <c r="H206" s="26"/>
      <c r="I206" s="26"/>
      <c r="J206" s="26" t="s">
        <v>341</v>
      </c>
    </row>
    <row r="207" spans="1:10" ht="197.25" customHeight="1">
      <c r="A207" s="4" t="s">
        <v>52</v>
      </c>
      <c r="B207" s="32" t="s">
        <v>828</v>
      </c>
      <c r="C207" s="33" t="s">
        <v>829</v>
      </c>
      <c r="D207" s="30">
        <v>2019</v>
      </c>
      <c r="E207" s="33" t="s">
        <v>830</v>
      </c>
      <c r="F207" s="33" t="s">
        <v>56</v>
      </c>
      <c r="G207" s="30">
        <v>7</v>
      </c>
      <c r="H207" s="33" t="s">
        <v>831</v>
      </c>
      <c r="I207" s="33" t="s">
        <v>832</v>
      </c>
      <c r="J207" s="33" t="s">
        <v>219</v>
      </c>
    </row>
    <row r="208" spans="1:10" ht="136.5" customHeight="1">
      <c r="A208" s="4" t="s">
        <v>52</v>
      </c>
      <c r="B208" s="29" t="s">
        <v>834</v>
      </c>
      <c r="C208" s="30" t="s">
        <v>835</v>
      </c>
      <c r="D208" s="30">
        <v>2018</v>
      </c>
      <c r="E208" s="30" t="s">
        <v>836</v>
      </c>
      <c r="F208" s="30" t="s">
        <v>56</v>
      </c>
      <c r="G208" s="30">
        <v>2</v>
      </c>
      <c r="H208" s="30" t="s">
        <v>837</v>
      </c>
      <c r="I208" s="30" t="s">
        <v>838</v>
      </c>
      <c r="J208" s="30" t="s">
        <v>136</v>
      </c>
    </row>
    <row r="209" spans="1:10" ht="60" customHeight="1">
      <c r="B209" s="27" t="s">
        <v>839</v>
      </c>
      <c r="C209" s="28" t="s">
        <v>840</v>
      </c>
      <c r="D209" s="26">
        <v>2018</v>
      </c>
      <c r="E209" s="28" t="s">
        <v>841</v>
      </c>
      <c r="F209" s="28"/>
      <c r="G209" s="28"/>
      <c r="H209" s="28"/>
      <c r="I209" s="28"/>
      <c r="J209" s="28" t="s">
        <v>181</v>
      </c>
    </row>
    <row r="210" spans="1:10" ht="61.5" customHeight="1">
      <c r="B210" s="25" t="s">
        <v>842</v>
      </c>
      <c r="C210" s="26" t="s">
        <v>843</v>
      </c>
      <c r="D210" s="26">
        <v>2019</v>
      </c>
      <c r="E210" s="26" t="s">
        <v>844</v>
      </c>
      <c r="F210" s="26"/>
      <c r="G210" s="26"/>
      <c r="H210" s="26"/>
      <c r="I210" s="26"/>
      <c r="J210" s="26" t="s">
        <v>845</v>
      </c>
    </row>
    <row r="211" spans="1:10" ht="60.75" customHeight="1">
      <c r="B211" s="25" t="s">
        <v>846</v>
      </c>
      <c r="C211" s="26" t="s">
        <v>847</v>
      </c>
      <c r="D211" s="26">
        <v>2020</v>
      </c>
      <c r="E211" s="26" t="s">
        <v>848</v>
      </c>
      <c r="F211" s="26"/>
      <c r="G211" s="26"/>
      <c r="H211" s="26"/>
      <c r="I211" s="26"/>
      <c r="J211" s="26" t="s">
        <v>124</v>
      </c>
    </row>
    <row r="212" spans="1:10" ht="60" customHeight="1">
      <c r="A212" s="4" t="s">
        <v>299</v>
      </c>
      <c r="B212" s="27" t="s">
        <v>849</v>
      </c>
      <c r="C212" s="28" t="s">
        <v>850</v>
      </c>
      <c r="D212" s="26">
        <v>2019</v>
      </c>
      <c r="E212" s="28"/>
      <c r="F212" s="28"/>
      <c r="G212" s="28"/>
      <c r="H212" s="28"/>
      <c r="I212" s="28"/>
      <c r="J212" s="28" t="s">
        <v>851</v>
      </c>
    </row>
    <row r="213" spans="1:10" ht="61.5" customHeight="1">
      <c r="A213" s="4" t="s">
        <v>299</v>
      </c>
      <c r="B213" s="25" t="s">
        <v>852</v>
      </c>
      <c r="C213" s="26" t="s">
        <v>853</v>
      </c>
      <c r="D213" s="26">
        <v>2019</v>
      </c>
      <c r="E213" s="26"/>
      <c r="F213" s="26"/>
      <c r="G213" s="26"/>
      <c r="H213" s="26"/>
      <c r="I213" s="26"/>
      <c r="J213" s="26"/>
    </row>
    <row r="214" spans="1:10" ht="60.75" customHeight="1">
      <c r="B214" s="27" t="s">
        <v>854</v>
      </c>
      <c r="C214" s="28" t="s">
        <v>855</v>
      </c>
      <c r="D214" s="26">
        <v>2018</v>
      </c>
      <c r="E214" s="28" t="s">
        <v>856</v>
      </c>
      <c r="F214" s="28"/>
      <c r="G214" s="28"/>
      <c r="H214" s="28"/>
      <c r="I214" s="28"/>
      <c r="J214" s="28" t="s">
        <v>429</v>
      </c>
    </row>
    <row r="215" spans="1:10" ht="61.5" customHeight="1">
      <c r="B215" s="25" t="s">
        <v>857</v>
      </c>
      <c r="C215" s="26" t="s">
        <v>858</v>
      </c>
      <c r="D215" s="26">
        <v>2016</v>
      </c>
      <c r="E215" s="26" t="s">
        <v>859</v>
      </c>
      <c r="F215" s="26"/>
      <c r="G215" s="26"/>
      <c r="H215" s="26"/>
      <c r="I215" s="26"/>
      <c r="J215" s="26" t="s">
        <v>860</v>
      </c>
    </row>
    <row r="216" spans="1:10" ht="60.75" customHeight="1">
      <c r="B216" s="25" t="s">
        <v>861</v>
      </c>
      <c r="C216" s="26" t="s">
        <v>862</v>
      </c>
      <c r="D216" s="26">
        <v>2020</v>
      </c>
      <c r="E216" s="26" t="s">
        <v>863</v>
      </c>
      <c r="F216" s="26"/>
      <c r="G216" s="26"/>
      <c r="H216" s="26"/>
      <c r="I216" s="26"/>
      <c r="J216" s="26" t="s">
        <v>808</v>
      </c>
    </row>
    <row r="217" spans="1:10" ht="60.75" customHeight="1">
      <c r="B217" s="25" t="s">
        <v>864</v>
      </c>
      <c r="C217" s="26" t="s">
        <v>865</v>
      </c>
      <c r="D217" s="26">
        <v>2018</v>
      </c>
      <c r="E217" s="26" t="s">
        <v>866</v>
      </c>
      <c r="F217" s="26"/>
      <c r="G217" s="26"/>
      <c r="H217" s="26"/>
      <c r="I217" s="26"/>
      <c r="J217" s="26" t="s">
        <v>77</v>
      </c>
    </row>
    <row r="218" spans="1:10" ht="60.75" customHeight="1">
      <c r="B218" s="25" t="s">
        <v>867</v>
      </c>
      <c r="C218" s="26" t="s">
        <v>868</v>
      </c>
      <c r="D218" s="26">
        <v>2016</v>
      </c>
      <c r="E218" s="26" t="s">
        <v>869</v>
      </c>
      <c r="F218" s="26"/>
      <c r="G218" s="26"/>
      <c r="H218" s="26"/>
      <c r="I218" s="26"/>
      <c r="J218" s="26" t="s">
        <v>47</v>
      </c>
    </row>
    <row r="219" spans="1:10" ht="196.5" customHeight="1">
      <c r="A219" s="4" t="s">
        <v>52</v>
      </c>
      <c r="B219" s="29" t="s">
        <v>870</v>
      </c>
      <c r="C219" s="30" t="s">
        <v>871</v>
      </c>
      <c r="D219" s="30">
        <v>2020</v>
      </c>
      <c r="E219" s="30" t="s">
        <v>872</v>
      </c>
      <c r="F219" s="30" t="s">
        <v>56</v>
      </c>
      <c r="G219" s="30">
        <v>4</v>
      </c>
      <c r="H219" s="30" t="s">
        <v>873</v>
      </c>
      <c r="I219" s="30" t="s">
        <v>874</v>
      </c>
      <c r="J219" s="30" t="s">
        <v>63</v>
      </c>
    </row>
    <row r="220" spans="1:10" ht="60.75" customHeight="1">
      <c r="B220" s="27" t="s">
        <v>875</v>
      </c>
      <c r="C220" s="28" t="s">
        <v>876</v>
      </c>
      <c r="D220" s="26">
        <v>2020</v>
      </c>
      <c r="E220" s="28" t="s">
        <v>877</v>
      </c>
      <c r="F220" s="28"/>
      <c r="G220" s="28"/>
      <c r="H220" s="28"/>
      <c r="I220" s="28"/>
      <c r="J220" s="28" t="s">
        <v>147</v>
      </c>
    </row>
    <row r="221" spans="1:10" ht="61.5" customHeight="1">
      <c r="B221" s="25" t="s">
        <v>878</v>
      </c>
      <c r="C221" s="26" t="s">
        <v>879</v>
      </c>
      <c r="D221" s="26">
        <v>2020</v>
      </c>
      <c r="E221" s="26" t="s">
        <v>880</v>
      </c>
      <c r="F221" s="26"/>
      <c r="G221" s="26"/>
      <c r="H221" s="26"/>
      <c r="I221" s="26"/>
      <c r="J221" s="26" t="s">
        <v>24</v>
      </c>
    </row>
    <row r="222" spans="1:10" ht="61.5" customHeight="1">
      <c r="B222" s="25" t="s">
        <v>881</v>
      </c>
      <c r="C222" s="26" t="s">
        <v>882</v>
      </c>
      <c r="D222" s="26">
        <v>2016</v>
      </c>
      <c r="E222" s="26" t="s">
        <v>883</v>
      </c>
      <c r="F222" s="26"/>
      <c r="G222" s="26"/>
      <c r="H222" s="26"/>
      <c r="I222" s="26"/>
      <c r="J222" s="26" t="s">
        <v>884</v>
      </c>
    </row>
    <row r="223" spans="1:10" ht="60.75" customHeight="1">
      <c r="B223" s="25" t="s">
        <v>885</v>
      </c>
      <c r="C223" s="26" t="s">
        <v>886</v>
      </c>
      <c r="D223" s="26">
        <v>2018</v>
      </c>
      <c r="E223" s="26" t="s">
        <v>887</v>
      </c>
      <c r="F223" s="26"/>
      <c r="G223" s="26"/>
      <c r="H223" s="26"/>
      <c r="I223" s="26"/>
      <c r="J223" s="26" t="s">
        <v>24</v>
      </c>
    </row>
    <row r="224" spans="1:10" ht="60.75" customHeight="1">
      <c r="B224" s="25" t="s">
        <v>888</v>
      </c>
      <c r="C224" s="26" t="s">
        <v>889</v>
      </c>
      <c r="D224" s="26">
        <v>2018</v>
      </c>
      <c r="E224" s="26" t="s">
        <v>890</v>
      </c>
      <c r="F224" s="26"/>
      <c r="G224" s="26"/>
      <c r="H224" s="26"/>
      <c r="I224" s="26"/>
      <c r="J224" s="26" t="s">
        <v>451</v>
      </c>
    </row>
    <row r="225" spans="2:10" ht="60.75" customHeight="1">
      <c r="B225" s="25" t="s">
        <v>891</v>
      </c>
      <c r="C225" s="26" t="s">
        <v>892</v>
      </c>
      <c r="D225" s="26">
        <v>2019</v>
      </c>
      <c r="E225" s="26" t="s">
        <v>893</v>
      </c>
      <c r="F225" s="26"/>
      <c r="G225" s="26"/>
      <c r="H225" s="26"/>
      <c r="I225" s="26"/>
      <c r="J225" s="26" t="s">
        <v>51</v>
      </c>
    </row>
    <row r="226" spans="2:10" ht="62.25" customHeight="1">
      <c r="B226" s="25" t="s">
        <v>894</v>
      </c>
      <c r="C226" s="26" t="s">
        <v>895</v>
      </c>
      <c r="D226" s="26">
        <v>2017</v>
      </c>
      <c r="E226" s="26" t="s">
        <v>896</v>
      </c>
      <c r="F226" s="26"/>
      <c r="G226" s="26"/>
      <c r="H226" s="26"/>
      <c r="I226" s="26"/>
      <c r="J226" s="26" t="s">
        <v>147</v>
      </c>
    </row>
    <row r="227" spans="2:10" ht="61.5" customHeight="1">
      <c r="B227" s="25" t="s">
        <v>897</v>
      </c>
      <c r="C227" s="26" t="s">
        <v>898</v>
      </c>
      <c r="D227" s="26">
        <v>2019</v>
      </c>
      <c r="E227" s="26" t="s">
        <v>899</v>
      </c>
      <c r="F227" s="26"/>
      <c r="G227" s="26"/>
      <c r="H227" s="26"/>
      <c r="I227" s="26"/>
      <c r="J227" s="26" t="s">
        <v>900</v>
      </c>
    </row>
    <row r="228" spans="2:10" ht="60.75" customHeight="1">
      <c r="B228" s="25" t="s">
        <v>901</v>
      </c>
      <c r="C228" s="26" t="s">
        <v>902</v>
      </c>
      <c r="D228" s="26">
        <v>2018</v>
      </c>
      <c r="E228" s="26" t="s">
        <v>903</v>
      </c>
      <c r="F228" s="26"/>
      <c r="G228" s="26"/>
      <c r="H228" s="26"/>
      <c r="I228" s="26"/>
      <c r="J228" s="26" t="s">
        <v>143</v>
      </c>
    </row>
    <row r="229" spans="2:10" ht="60.75" customHeight="1">
      <c r="B229" s="25" t="s">
        <v>904</v>
      </c>
      <c r="C229" s="26" t="s">
        <v>905</v>
      </c>
      <c r="D229" s="26">
        <v>2018</v>
      </c>
      <c r="E229" s="26" t="s">
        <v>906</v>
      </c>
      <c r="F229" s="26"/>
      <c r="G229" s="26"/>
      <c r="H229" s="26"/>
      <c r="I229" s="26"/>
      <c r="J229" s="26" t="s">
        <v>51</v>
      </c>
    </row>
    <row r="230" spans="2:10" ht="60.75" customHeight="1">
      <c r="B230" s="25" t="s">
        <v>907</v>
      </c>
      <c r="C230" s="26" t="s">
        <v>908</v>
      </c>
      <c r="D230" s="26">
        <v>2017</v>
      </c>
      <c r="E230" s="26" t="s">
        <v>909</v>
      </c>
      <c r="F230" s="26"/>
      <c r="G230" s="26"/>
      <c r="H230" s="26"/>
      <c r="I230" s="26"/>
      <c r="J230" s="26" t="s">
        <v>910</v>
      </c>
    </row>
    <row r="231" spans="2:10" ht="61.5" customHeight="1">
      <c r="B231" s="25" t="s">
        <v>911</v>
      </c>
      <c r="C231" s="26" t="s">
        <v>912</v>
      </c>
      <c r="D231" s="26">
        <v>2016</v>
      </c>
      <c r="E231" s="26" t="s">
        <v>913</v>
      </c>
      <c r="F231" s="26"/>
      <c r="G231" s="26"/>
      <c r="H231" s="26"/>
      <c r="I231" s="26"/>
      <c r="J231" s="26" t="s">
        <v>546</v>
      </c>
    </row>
    <row r="232" spans="2:10" ht="61.5" customHeight="1">
      <c r="B232" s="25" t="s">
        <v>914</v>
      </c>
      <c r="C232" s="26" t="s">
        <v>915</v>
      </c>
      <c r="D232" s="26">
        <v>2018</v>
      </c>
      <c r="E232" s="26" t="s">
        <v>916</v>
      </c>
      <c r="F232" s="26"/>
      <c r="G232" s="26"/>
      <c r="H232" s="26"/>
      <c r="I232" s="26"/>
      <c r="J232" s="26" t="s">
        <v>43</v>
      </c>
    </row>
    <row r="233" spans="2:10" ht="60" customHeight="1">
      <c r="B233" s="27" t="s">
        <v>917</v>
      </c>
      <c r="C233" s="28" t="s">
        <v>918</v>
      </c>
      <c r="D233" s="26">
        <v>2020</v>
      </c>
      <c r="E233" s="28" t="s">
        <v>919</v>
      </c>
      <c r="F233" s="28"/>
      <c r="G233" s="28"/>
      <c r="H233" s="28"/>
      <c r="I233" s="28"/>
      <c r="J233" s="28" t="s">
        <v>546</v>
      </c>
    </row>
    <row r="234" spans="2:10" ht="60.75" customHeight="1">
      <c r="B234" s="25" t="s">
        <v>920</v>
      </c>
      <c r="C234" s="26" t="s">
        <v>921</v>
      </c>
      <c r="D234" s="26">
        <v>2019</v>
      </c>
      <c r="E234" s="26" t="s">
        <v>922</v>
      </c>
      <c r="F234" s="26"/>
      <c r="G234" s="26"/>
      <c r="H234" s="26"/>
      <c r="I234" s="26"/>
      <c r="J234" s="26" t="s">
        <v>923</v>
      </c>
    </row>
    <row r="235" spans="2:10" ht="61.5" customHeight="1">
      <c r="B235" s="27" t="s">
        <v>924</v>
      </c>
      <c r="C235" s="28" t="s">
        <v>925</v>
      </c>
      <c r="D235" s="26">
        <v>2020</v>
      </c>
      <c r="E235" s="28" t="s">
        <v>926</v>
      </c>
      <c r="F235" s="28"/>
      <c r="G235" s="28"/>
      <c r="H235" s="28"/>
      <c r="I235" s="28"/>
      <c r="J235" s="28" t="s">
        <v>927</v>
      </c>
    </row>
    <row r="236" spans="2:10" ht="60.75" customHeight="1">
      <c r="B236" s="25" t="s">
        <v>928</v>
      </c>
      <c r="C236" s="26" t="s">
        <v>929</v>
      </c>
      <c r="D236" s="26">
        <v>2017</v>
      </c>
      <c r="E236" s="26" t="s">
        <v>930</v>
      </c>
      <c r="F236" s="26"/>
      <c r="G236" s="26"/>
      <c r="H236" s="26"/>
      <c r="I236" s="26"/>
      <c r="J236" s="26" t="s">
        <v>147</v>
      </c>
    </row>
    <row r="237" spans="2:10" ht="60.75" customHeight="1">
      <c r="B237" s="25" t="s">
        <v>931</v>
      </c>
      <c r="C237" s="26" t="s">
        <v>932</v>
      </c>
      <c r="D237" s="26">
        <v>2019</v>
      </c>
      <c r="E237" s="26" t="s">
        <v>933</v>
      </c>
      <c r="F237" s="26"/>
      <c r="G237" s="26"/>
      <c r="H237" s="26"/>
      <c r="I237" s="26"/>
      <c r="J237" s="26" t="s">
        <v>934</v>
      </c>
    </row>
    <row r="238" spans="2:10" ht="60" customHeight="1">
      <c r="B238" s="27" t="s">
        <v>935</v>
      </c>
      <c r="C238" s="28" t="s">
        <v>936</v>
      </c>
      <c r="D238" s="26">
        <v>2019</v>
      </c>
      <c r="E238" s="28" t="s">
        <v>937</v>
      </c>
      <c r="F238" s="28"/>
      <c r="G238" s="28"/>
      <c r="H238" s="28"/>
      <c r="I238" s="28"/>
      <c r="J238" s="28" t="s">
        <v>938</v>
      </c>
    </row>
    <row r="239" spans="2:10" ht="60" customHeight="1">
      <c r="B239" s="25" t="s">
        <v>939</v>
      </c>
      <c r="C239" s="26" t="s">
        <v>940</v>
      </c>
      <c r="D239" s="26">
        <v>2016</v>
      </c>
      <c r="E239" s="26" t="s">
        <v>941</v>
      </c>
      <c r="F239" s="26"/>
      <c r="G239" s="26"/>
      <c r="H239" s="26"/>
      <c r="I239" s="26"/>
      <c r="J239" s="26" t="s">
        <v>942</v>
      </c>
    </row>
    <row r="240" spans="2:10" ht="60" customHeight="1">
      <c r="B240" s="25" t="s">
        <v>943</v>
      </c>
      <c r="C240" s="26" t="s">
        <v>944</v>
      </c>
      <c r="D240" s="26">
        <v>2017</v>
      </c>
      <c r="E240" s="26" t="s">
        <v>945</v>
      </c>
      <c r="F240" s="26"/>
      <c r="G240" s="26"/>
      <c r="H240" s="26"/>
      <c r="I240" s="26"/>
      <c r="J240" s="26" t="s">
        <v>147</v>
      </c>
    </row>
    <row r="241" spans="1:10" ht="150" customHeight="1">
      <c r="A241" s="4" t="s">
        <v>52</v>
      </c>
      <c r="B241" s="29" t="s">
        <v>946</v>
      </c>
      <c r="C241" s="30" t="s">
        <v>947</v>
      </c>
      <c r="D241" s="30">
        <v>2019</v>
      </c>
      <c r="E241" s="30" t="s">
        <v>948</v>
      </c>
      <c r="F241" s="30" t="s">
        <v>111</v>
      </c>
      <c r="G241" s="30" t="s">
        <v>111</v>
      </c>
      <c r="H241" s="30" t="s">
        <v>111</v>
      </c>
      <c r="I241" s="30" t="s">
        <v>949</v>
      </c>
      <c r="J241" s="30" t="s">
        <v>845</v>
      </c>
    </row>
    <row r="242" spans="1:10" ht="60" customHeight="1">
      <c r="B242" s="27" t="s">
        <v>950</v>
      </c>
      <c r="C242" s="28" t="s">
        <v>951</v>
      </c>
      <c r="D242" s="26">
        <v>2016</v>
      </c>
      <c r="E242" s="28" t="s">
        <v>952</v>
      </c>
      <c r="F242" s="28"/>
      <c r="G242" s="28"/>
      <c r="H242" s="28"/>
      <c r="I242" s="28"/>
      <c r="J242" s="28" t="s">
        <v>326</v>
      </c>
    </row>
    <row r="243" spans="1:10" ht="60" customHeight="1">
      <c r="B243" s="27" t="s">
        <v>953</v>
      </c>
      <c r="C243" s="28" t="s">
        <v>954</v>
      </c>
      <c r="D243" s="26">
        <v>2019</v>
      </c>
      <c r="E243" s="28" t="s">
        <v>955</v>
      </c>
      <c r="F243" s="28"/>
      <c r="G243" s="28"/>
      <c r="H243" s="28"/>
      <c r="I243" s="28"/>
      <c r="J243" s="28" t="s">
        <v>956</v>
      </c>
    </row>
    <row r="244" spans="1:10" ht="60" customHeight="1">
      <c r="B244" s="25" t="s">
        <v>957</v>
      </c>
      <c r="C244" s="26" t="s">
        <v>958</v>
      </c>
      <c r="D244" s="26">
        <v>2018</v>
      </c>
      <c r="E244" s="26" t="s">
        <v>959</v>
      </c>
      <c r="F244" s="26"/>
      <c r="G244" s="26"/>
      <c r="H244" s="26"/>
      <c r="I244" s="26"/>
      <c r="J244" s="26" t="s">
        <v>51</v>
      </c>
    </row>
    <row r="245" spans="1:10" ht="60" customHeight="1">
      <c r="B245" s="25" t="s">
        <v>960</v>
      </c>
      <c r="C245" s="26" t="s">
        <v>961</v>
      </c>
      <c r="D245" s="26">
        <v>2019</v>
      </c>
      <c r="E245" s="26" t="s">
        <v>962</v>
      </c>
      <c r="F245" s="26"/>
      <c r="G245" s="26"/>
      <c r="H245" s="26"/>
      <c r="I245" s="26"/>
      <c r="J245" s="26" t="s">
        <v>163</v>
      </c>
    </row>
    <row r="246" spans="1:10" ht="60" customHeight="1">
      <c r="B246" s="25" t="s">
        <v>963</v>
      </c>
      <c r="C246" s="26" t="s">
        <v>702</v>
      </c>
      <c r="D246" s="26">
        <v>2017</v>
      </c>
      <c r="E246" s="26" t="s">
        <v>964</v>
      </c>
      <c r="F246" s="26"/>
      <c r="G246" s="26"/>
      <c r="H246" s="26"/>
      <c r="I246" s="26"/>
      <c r="J246" s="26" t="s">
        <v>707</v>
      </c>
    </row>
    <row r="247" spans="1:10" ht="60" customHeight="1">
      <c r="B247" s="27" t="s">
        <v>965</v>
      </c>
      <c r="C247" s="28" t="s">
        <v>966</v>
      </c>
      <c r="D247" s="26">
        <v>2019</v>
      </c>
      <c r="E247" s="28" t="s">
        <v>967</v>
      </c>
      <c r="F247" s="28"/>
      <c r="G247" s="28"/>
      <c r="H247" s="28"/>
      <c r="I247" s="28"/>
      <c r="J247" s="28" t="s">
        <v>326</v>
      </c>
    </row>
    <row r="248" spans="1:10" ht="60" customHeight="1">
      <c r="B248" s="25" t="s">
        <v>968</v>
      </c>
      <c r="C248" s="26" t="s">
        <v>969</v>
      </c>
      <c r="D248" s="26">
        <v>2017</v>
      </c>
      <c r="E248" s="26" t="s">
        <v>970</v>
      </c>
      <c r="F248" s="26"/>
      <c r="G248" s="26"/>
      <c r="H248" s="26"/>
      <c r="I248" s="26"/>
      <c r="J248" s="26" t="s">
        <v>24</v>
      </c>
    </row>
    <row r="249" spans="1:10" ht="60" customHeight="1">
      <c r="B249" s="25" t="s">
        <v>971</v>
      </c>
      <c r="C249" s="26" t="s">
        <v>972</v>
      </c>
      <c r="D249" s="26">
        <v>2019</v>
      </c>
      <c r="E249" s="26" t="s">
        <v>973</v>
      </c>
      <c r="F249" s="26"/>
      <c r="G249" s="26"/>
      <c r="H249" s="26"/>
      <c r="I249" s="26"/>
      <c r="J249" s="26" t="s">
        <v>198</v>
      </c>
    </row>
    <row r="250" spans="1:10" ht="60" customHeight="1">
      <c r="B250" s="25" t="s">
        <v>974</v>
      </c>
      <c r="C250" s="26" t="s">
        <v>975</v>
      </c>
      <c r="D250" s="26">
        <v>2016</v>
      </c>
      <c r="E250" s="26" t="s">
        <v>976</v>
      </c>
      <c r="F250" s="26"/>
      <c r="G250" s="26"/>
      <c r="H250" s="26"/>
      <c r="I250" s="26"/>
      <c r="J250" s="26" t="s">
        <v>977</v>
      </c>
    </row>
    <row r="251" spans="1:10" ht="60" customHeight="1">
      <c r="B251" s="25" t="s">
        <v>978</v>
      </c>
      <c r="C251" s="26" t="s">
        <v>979</v>
      </c>
      <c r="D251" s="26">
        <v>2018</v>
      </c>
      <c r="E251" s="26" t="s">
        <v>980</v>
      </c>
      <c r="F251" s="26"/>
      <c r="G251" s="26"/>
      <c r="H251" s="26"/>
      <c r="I251" s="26"/>
      <c r="J251" s="26" t="s">
        <v>51</v>
      </c>
    </row>
    <row r="252" spans="1:10" ht="60" customHeight="1">
      <c r="B252" s="25" t="s">
        <v>981</v>
      </c>
      <c r="C252" s="26" t="s">
        <v>982</v>
      </c>
      <c r="D252" s="26">
        <v>2017</v>
      </c>
      <c r="E252" s="26" t="s">
        <v>983</v>
      </c>
      <c r="F252" s="26"/>
      <c r="G252" s="26"/>
      <c r="H252" s="26"/>
      <c r="I252" s="26"/>
      <c r="J252" s="26" t="s">
        <v>984</v>
      </c>
    </row>
    <row r="253" spans="1:10" ht="60" customHeight="1">
      <c r="B253" s="27" t="s">
        <v>985</v>
      </c>
      <c r="C253" s="28" t="s">
        <v>986</v>
      </c>
      <c r="D253" s="26">
        <v>2019</v>
      </c>
      <c r="E253" s="28" t="s">
        <v>987</v>
      </c>
      <c r="F253" s="28"/>
      <c r="G253" s="28"/>
      <c r="H253" s="28"/>
      <c r="I253" s="28"/>
      <c r="J253" s="28" t="s">
        <v>625</v>
      </c>
    </row>
    <row r="254" spans="1:10" ht="60" customHeight="1">
      <c r="B254" s="25" t="s">
        <v>988</v>
      </c>
      <c r="C254" s="26" t="s">
        <v>989</v>
      </c>
      <c r="D254" s="26">
        <v>2019</v>
      </c>
      <c r="E254" s="26" t="s">
        <v>990</v>
      </c>
      <c r="F254" s="26"/>
      <c r="G254" s="26"/>
      <c r="H254" s="26"/>
      <c r="I254" s="26"/>
      <c r="J254" s="26" t="s">
        <v>991</v>
      </c>
    </row>
    <row r="255" spans="1:10" ht="60" customHeight="1">
      <c r="B255" s="25" t="s">
        <v>992</v>
      </c>
      <c r="C255" s="26" t="s">
        <v>993</v>
      </c>
      <c r="D255" s="26">
        <v>2016</v>
      </c>
      <c r="E255" s="26" t="s">
        <v>994</v>
      </c>
      <c r="F255" s="26"/>
      <c r="G255" s="26"/>
      <c r="H255" s="26"/>
      <c r="I255" s="26"/>
      <c r="J255" s="26" t="s">
        <v>995</v>
      </c>
    </row>
    <row r="256" spans="1:10" ht="60" customHeight="1">
      <c r="B256" s="27" t="s">
        <v>996</v>
      </c>
      <c r="C256" s="28" t="s">
        <v>997</v>
      </c>
      <c r="D256" s="26">
        <v>2020</v>
      </c>
      <c r="E256" s="28" t="s">
        <v>998</v>
      </c>
      <c r="F256" s="28"/>
      <c r="G256" s="28"/>
      <c r="H256" s="28"/>
      <c r="I256" s="28"/>
      <c r="J256" s="28" t="s">
        <v>999</v>
      </c>
    </row>
    <row r="257" spans="1:10" ht="60" customHeight="1">
      <c r="B257" s="25" t="s">
        <v>1000</v>
      </c>
      <c r="C257" s="26" t="s">
        <v>1001</v>
      </c>
      <c r="D257" s="26">
        <v>2020</v>
      </c>
      <c r="E257" s="26" t="s">
        <v>1002</v>
      </c>
      <c r="F257" s="26"/>
      <c r="G257" s="26"/>
      <c r="H257" s="26"/>
      <c r="I257" s="26"/>
      <c r="J257" s="26" t="s">
        <v>143</v>
      </c>
    </row>
    <row r="258" spans="1:10" ht="180.75" customHeight="1">
      <c r="A258" s="4" t="s">
        <v>52</v>
      </c>
      <c r="B258" s="29" t="s">
        <v>1003</v>
      </c>
      <c r="C258" s="30" t="s">
        <v>1004</v>
      </c>
      <c r="D258" s="30">
        <v>2016</v>
      </c>
      <c r="E258" s="30" t="s">
        <v>1005</v>
      </c>
      <c r="F258" s="30" t="s">
        <v>111</v>
      </c>
      <c r="G258" s="30" t="s">
        <v>111</v>
      </c>
      <c r="H258" s="30" t="s">
        <v>1006</v>
      </c>
      <c r="I258" s="30" t="s">
        <v>1007</v>
      </c>
      <c r="J258" s="30" t="s">
        <v>95</v>
      </c>
    </row>
    <row r="259" spans="1:10" ht="60" customHeight="1">
      <c r="B259" s="25" t="s">
        <v>1008</v>
      </c>
      <c r="C259" s="26" t="s">
        <v>1009</v>
      </c>
      <c r="D259" s="26">
        <v>2016</v>
      </c>
      <c r="E259" s="26" t="s">
        <v>1010</v>
      </c>
      <c r="F259" s="26"/>
      <c r="G259" s="26"/>
      <c r="H259" s="26"/>
      <c r="I259" s="26"/>
      <c r="J259" s="26" t="s">
        <v>47</v>
      </c>
    </row>
    <row r="260" spans="1:10" ht="210.75" customHeight="1">
      <c r="A260" s="4" t="s">
        <v>52</v>
      </c>
      <c r="B260" s="29" t="s">
        <v>1011</v>
      </c>
      <c r="C260" s="30" t="s">
        <v>1012</v>
      </c>
      <c r="D260" s="30">
        <v>2018</v>
      </c>
      <c r="E260" s="30" t="s">
        <v>1013</v>
      </c>
      <c r="F260" s="30" t="s">
        <v>56</v>
      </c>
      <c r="G260" s="30">
        <v>3</v>
      </c>
      <c r="H260" s="30" t="s">
        <v>1014</v>
      </c>
      <c r="I260" s="30" t="s">
        <v>1015</v>
      </c>
      <c r="J260" s="30" t="s">
        <v>700</v>
      </c>
    </row>
    <row r="261" spans="1:10" ht="60" customHeight="1">
      <c r="B261" s="25" t="s">
        <v>1017</v>
      </c>
      <c r="C261" s="26" t="s">
        <v>1018</v>
      </c>
      <c r="D261" s="26">
        <v>2019</v>
      </c>
      <c r="E261" s="26" t="s">
        <v>1019</v>
      </c>
      <c r="F261" s="26"/>
      <c r="G261" s="26"/>
      <c r="H261" s="26"/>
      <c r="I261" s="26"/>
      <c r="J261" s="26" t="s">
        <v>1020</v>
      </c>
    </row>
    <row r="262" spans="1:10" ht="60" customHeight="1">
      <c r="B262" s="27" t="s">
        <v>1021</v>
      </c>
      <c r="C262" s="28" t="s">
        <v>1022</v>
      </c>
      <c r="D262" s="26">
        <v>2019</v>
      </c>
      <c r="E262" s="28" t="s">
        <v>1023</v>
      </c>
      <c r="F262" s="28"/>
      <c r="G262" s="28"/>
      <c r="H262" s="28"/>
      <c r="I262" s="28"/>
      <c r="J262" s="28" t="s">
        <v>1024</v>
      </c>
    </row>
    <row r="263" spans="1:10" ht="60" customHeight="1">
      <c r="B263" s="27" t="s">
        <v>1025</v>
      </c>
      <c r="C263" s="28" t="s">
        <v>1026</v>
      </c>
      <c r="D263" s="26">
        <v>2020</v>
      </c>
      <c r="E263" s="28" t="s">
        <v>1027</v>
      </c>
      <c r="F263" s="28"/>
      <c r="G263" s="28"/>
      <c r="H263" s="28"/>
      <c r="I263" s="28"/>
      <c r="J263" s="28" t="s">
        <v>700</v>
      </c>
    </row>
    <row r="264" spans="1:10" ht="60" customHeight="1">
      <c r="B264" s="25" t="s">
        <v>1028</v>
      </c>
      <c r="C264" s="26" t="s">
        <v>1029</v>
      </c>
      <c r="D264" s="26">
        <v>2018</v>
      </c>
      <c r="E264" s="26" t="s">
        <v>1030</v>
      </c>
      <c r="F264" s="26"/>
      <c r="G264" s="26"/>
      <c r="H264" s="26"/>
      <c r="I264" s="26"/>
      <c r="J264" s="26" t="s">
        <v>43</v>
      </c>
    </row>
    <row r="265" spans="1:10" ht="153" customHeight="1">
      <c r="A265" s="4" t="s">
        <v>52</v>
      </c>
      <c r="B265" s="29" t="s">
        <v>1031</v>
      </c>
      <c r="C265" s="30" t="s">
        <v>1032</v>
      </c>
      <c r="D265" s="30">
        <v>2020</v>
      </c>
      <c r="E265" s="30" t="s">
        <v>1033</v>
      </c>
      <c r="F265" s="30" t="s">
        <v>56</v>
      </c>
      <c r="G265" s="30">
        <v>6</v>
      </c>
      <c r="H265" s="30" t="s">
        <v>212</v>
      </c>
      <c r="I265" s="30" t="s">
        <v>1034</v>
      </c>
      <c r="J265" s="30" t="s">
        <v>1036</v>
      </c>
    </row>
    <row r="266" spans="1:10" s="90" customFormat="1" ht="60.75" customHeight="1">
      <c r="A266" s="89"/>
      <c r="B266" s="25" t="s">
        <v>1037</v>
      </c>
      <c r="C266" s="26" t="s">
        <v>1038</v>
      </c>
      <c r="D266" s="26">
        <v>2018</v>
      </c>
      <c r="E266" s="26" t="s">
        <v>1039</v>
      </c>
      <c r="F266" s="26"/>
      <c r="G266" s="26"/>
      <c r="H266" s="26"/>
      <c r="I266" s="26"/>
      <c r="J266" s="26" t="s">
        <v>24</v>
      </c>
    </row>
    <row r="267" spans="1:10" ht="60" customHeight="1">
      <c r="B267" s="25" t="s">
        <v>1040</v>
      </c>
      <c r="C267" s="26" t="s">
        <v>1041</v>
      </c>
      <c r="D267" s="26">
        <v>2016</v>
      </c>
      <c r="E267" s="26" t="s">
        <v>1042</v>
      </c>
      <c r="F267" s="26"/>
      <c r="G267" s="26"/>
      <c r="H267" s="26"/>
      <c r="I267" s="26"/>
      <c r="J267" s="26" t="s">
        <v>1043</v>
      </c>
    </row>
    <row r="268" spans="1:10" ht="60" customHeight="1">
      <c r="B268" s="25" t="s">
        <v>1044</v>
      </c>
      <c r="C268" s="26" t="s">
        <v>1045</v>
      </c>
      <c r="D268" s="26">
        <v>2017</v>
      </c>
      <c r="E268" s="26" t="s">
        <v>1046</v>
      </c>
      <c r="F268" s="26"/>
      <c r="G268" s="26"/>
      <c r="H268" s="26"/>
      <c r="I268" s="26"/>
      <c r="J268" s="26" t="s">
        <v>455</v>
      </c>
    </row>
    <row r="269" spans="1:10" ht="60" customHeight="1">
      <c r="B269" s="25" t="s">
        <v>1047</v>
      </c>
      <c r="C269" s="26" t="s">
        <v>1048</v>
      </c>
      <c r="D269" s="26">
        <v>2018</v>
      </c>
      <c r="E269" s="26" t="s">
        <v>1049</v>
      </c>
      <c r="F269" s="26"/>
      <c r="G269" s="26"/>
      <c r="H269" s="26"/>
      <c r="I269" s="26"/>
      <c r="J269" s="26" t="s">
        <v>1050</v>
      </c>
    </row>
    <row r="270" spans="1:10" ht="60" customHeight="1">
      <c r="B270" s="27" t="s">
        <v>1051</v>
      </c>
      <c r="C270" s="28" t="s">
        <v>1052</v>
      </c>
      <c r="D270" s="26">
        <v>2018</v>
      </c>
      <c r="E270" s="28" t="s">
        <v>1053</v>
      </c>
      <c r="F270" s="28"/>
      <c r="G270" s="28"/>
      <c r="H270" s="28"/>
      <c r="I270" s="28"/>
      <c r="J270" s="28" t="s">
        <v>1054</v>
      </c>
    </row>
    <row r="271" spans="1:10" ht="60" customHeight="1">
      <c r="B271" s="27" t="s">
        <v>1055</v>
      </c>
      <c r="C271" s="28" t="s">
        <v>1056</v>
      </c>
      <c r="D271" s="26">
        <v>2016</v>
      </c>
      <c r="E271" s="28" t="s">
        <v>1057</v>
      </c>
      <c r="F271" s="28"/>
      <c r="G271" s="28"/>
      <c r="H271" s="28"/>
      <c r="I271" s="28"/>
      <c r="J271" s="28" t="s">
        <v>219</v>
      </c>
    </row>
    <row r="272" spans="1:10" ht="60" customHeight="1">
      <c r="B272" s="25" t="s">
        <v>1058</v>
      </c>
      <c r="C272" s="26" t="s">
        <v>1059</v>
      </c>
      <c r="D272" s="26">
        <v>2019</v>
      </c>
      <c r="E272" s="26" t="s">
        <v>1060</v>
      </c>
      <c r="F272" s="26"/>
      <c r="G272" s="26"/>
      <c r="H272" s="26"/>
      <c r="I272" s="26"/>
      <c r="J272" s="26" t="s">
        <v>1036</v>
      </c>
    </row>
    <row r="273" spans="1:10" ht="60" customHeight="1">
      <c r="B273" s="27" t="s">
        <v>1061</v>
      </c>
      <c r="C273" s="28" t="s">
        <v>1062</v>
      </c>
      <c r="D273" s="26"/>
      <c r="E273" s="28" t="s">
        <v>1063</v>
      </c>
      <c r="F273" s="28"/>
      <c r="G273" s="28"/>
      <c r="H273" s="28"/>
      <c r="I273" s="28"/>
      <c r="J273" s="28" t="s">
        <v>174</v>
      </c>
    </row>
    <row r="274" spans="1:10" ht="60" customHeight="1">
      <c r="B274" s="25" t="s">
        <v>1064</v>
      </c>
      <c r="C274" s="26" t="s">
        <v>1065</v>
      </c>
      <c r="D274" s="26">
        <v>2019</v>
      </c>
      <c r="E274" s="26" t="s">
        <v>1066</v>
      </c>
      <c r="F274" s="26"/>
      <c r="G274" s="26"/>
      <c r="H274" s="26"/>
      <c r="I274" s="26"/>
      <c r="J274" s="26" t="s">
        <v>147</v>
      </c>
    </row>
    <row r="275" spans="1:10" ht="60" customHeight="1">
      <c r="B275" s="25" t="s">
        <v>1067</v>
      </c>
      <c r="C275" s="26" t="s">
        <v>1068</v>
      </c>
      <c r="D275" s="26">
        <v>2016</v>
      </c>
      <c r="E275" s="26" t="s">
        <v>1069</v>
      </c>
      <c r="F275" s="26"/>
      <c r="G275" s="26"/>
      <c r="H275" s="26"/>
      <c r="I275" s="26"/>
      <c r="J275" s="26" t="s">
        <v>1070</v>
      </c>
    </row>
    <row r="276" spans="1:10" ht="60" customHeight="1">
      <c r="B276" s="27" t="s">
        <v>1071</v>
      </c>
      <c r="C276" s="28" t="s">
        <v>1072</v>
      </c>
      <c r="D276" s="26">
        <v>2016</v>
      </c>
      <c r="E276" s="28" t="s">
        <v>1073</v>
      </c>
      <c r="F276" s="28"/>
      <c r="G276" s="28"/>
      <c r="H276" s="28"/>
      <c r="I276" s="28"/>
      <c r="J276" s="28" t="s">
        <v>1074</v>
      </c>
    </row>
    <row r="277" spans="1:10" ht="194.25" customHeight="1">
      <c r="A277" s="4" t="s">
        <v>52</v>
      </c>
      <c r="B277" s="29" t="s">
        <v>1075</v>
      </c>
      <c r="C277" s="30" t="s">
        <v>1076</v>
      </c>
      <c r="D277" s="30">
        <v>2016</v>
      </c>
      <c r="E277" s="30" t="s">
        <v>1077</v>
      </c>
      <c r="F277" s="30" t="s">
        <v>56</v>
      </c>
      <c r="G277" s="30">
        <v>3</v>
      </c>
      <c r="H277" s="30" t="s">
        <v>1078</v>
      </c>
      <c r="I277" s="30" t="s">
        <v>1079</v>
      </c>
      <c r="J277" s="30" t="s">
        <v>1080</v>
      </c>
    </row>
    <row r="278" spans="1:10" ht="60" customHeight="1">
      <c r="B278" s="25" t="s">
        <v>1081</v>
      </c>
      <c r="C278" s="26" t="s">
        <v>1082</v>
      </c>
      <c r="D278" s="26">
        <v>2018</v>
      </c>
      <c r="E278" s="26" t="s">
        <v>1083</v>
      </c>
      <c r="F278" s="26"/>
      <c r="G278" s="26"/>
      <c r="H278" s="26"/>
      <c r="I278" s="26"/>
      <c r="J278" s="26" t="s">
        <v>1957</v>
      </c>
    </row>
    <row r="279" spans="1:10" ht="60" customHeight="1">
      <c r="B279" s="25" t="s">
        <v>1084</v>
      </c>
      <c r="C279" s="26" t="s">
        <v>1085</v>
      </c>
      <c r="D279" s="26">
        <v>2016</v>
      </c>
      <c r="E279" s="26" t="s">
        <v>1086</v>
      </c>
      <c r="F279" s="26"/>
      <c r="G279" s="26"/>
      <c r="H279" s="26"/>
      <c r="I279" s="26"/>
      <c r="J279" s="26" t="s">
        <v>1087</v>
      </c>
    </row>
    <row r="280" spans="1:10" ht="107.25" customHeight="1">
      <c r="A280" s="4" t="s">
        <v>52</v>
      </c>
      <c r="B280" s="29" t="s">
        <v>1088</v>
      </c>
      <c r="C280" s="30" t="s">
        <v>1089</v>
      </c>
      <c r="D280" s="30">
        <v>2016</v>
      </c>
      <c r="E280" s="30" t="s">
        <v>1090</v>
      </c>
      <c r="F280" s="30" t="s">
        <v>56</v>
      </c>
      <c r="G280" s="30">
        <v>3</v>
      </c>
      <c r="H280" s="30" t="s">
        <v>1091</v>
      </c>
      <c r="I280" s="30" t="s">
        <v>1092</v>
      </c>
      <c r="J280" s="30" t="s">
        <v>73</v>
      </c>
    </row>
    <row r="281" spans="1:10" ht="60" customHeight="1">
      <c r="B281" s="25" t="s">
        <v>1094</v>
      </c>
      <c r="C281" s="26" t="s">
        <v>1095</v>
      </c>
      <c r="D281" s="26">
        <v>2019</v>
      </c>
      <c r="E281" s="26" t="s">
        <v>1096</v>
      </c>
      <c r="F281" s="26"/>
      <c r="G281" s="26"/>
      <c r="H281" s="26"/>
      <c r="I281" s="26"/>
      <c r="J281" s="26" t="s">
        <v>429</v>
      </c>
    </row>
    <row r="282" spans="1:10" ht="60" customHeight="1">
      <c r="B282" s="27" t="s">
        <v>1097</v>
      </c>
      <c r="C282" s="28" t="s">
        <v>1098</v>
      </c>
      <c r="D282" s="26">
        <v>2020</v>
      </c>
      <c r="E282" s="28" t="s">
        <v>1099</v>
      </c>
      <c r="F282" s="28"/>
      <c r="G282" s="28"/>
      <c r="H282" s="28"/>
      <c r="I282" s="28"/>
      <c r="J282" s="28" t="s">
        <v>429</v>
      </c>
    </row>
    <row r="283" spans="1:10" ht="165" customHeight="1">
      <c r="A283" s="4" t="s">
        <v>52</v>
      </c>
      <c r="B283" s="29" t="s">
        <v>1100</v>
      </c>
      <c r="C283" s="30" t="s">
        <v>1101</v>
      </c>
      <c r="D283" s="30">
        <v>2019</v>
      </c>
      <c r="E283" s="30" t="s">
        <v>1102</v>
      </c>
      <c r="F283" s="30" t="s">
        <v>56</v>
      </c>
      <c r="G283" s="30" t="s">
        <v>111</v>
      </c>
      <c r="H283" s="30" t="s">
        <v>1103</v>
      </c>
      <c r="I283" s="30" t="s">
        <v>1104</v>
      </c>
      <c r="J283" s="30" t="s">
        <v>198</v>
      </c>
    </row>
    <row r="284" spans="1:10" ht="60" customHeight="1">
      <c r="B284" s="25" t="s">
        <v>1105</v>
      </c>
      <c r="C284" s="26" t="s">
        <v>1106</v>
      </c>
      <c r="D284" s="26">
        <v>2019</v>
      </c>
      <c r="E284" s="26" t="s">
        <v>1107</v>
      </c>
      <c r="F284" s="26"/>
      <c r="G284" s="26"/>
      <c r="H284" s="26"/>
      <c r="I284" s="26"/>
      <c r="J284" s="26" t="s">
        <v>592</v>
      </c>
    </row>
    <row r="285" spans="1:10" ht="60" customHeight="1">
      <c r="B285" s="27" t="s">
        <v>1108</v>
      </c>
      <c r="C285" s="28" t="s">
        <v>1109</v>
      </c>
      <c r="D285" s="26">
        <v>2018</v>
      </c>
      <c r="E285" s="28" t="s">
        <v>1110</v>
      </c>
      <c r="F285" s="28"/>
      <c r="G285" s="28"/>
      <c r="H285" s="28"/>
      <c r="I285" s="28"/>
      <c r="J285" s="28" t="s">
        <v>1111</v>
      </c>
    </row>
    <row r="286" spans="1:10" ht="60" customHeight="1">
      <c r="B286" s="25" t="s">
        <v>1112</v>
      </c>
      <c r="C286" s="26" t="s">
        <v>1113</v>
      </c>
      <c r="D286" s="26">
        <v>2018</v>
      </c>
      <c r="E286" s="26" t="s">
        <v>1114</v>
      </c>
      <c r="F286" s="26"/>
      <c r="G286" s="26"/>
      <c r="H286" s="26"/>
      <c r="I286" s="26"/>
      <c r="J286" s="26" t="s">
        <v>124</v>
      </c>
    </row>
    <row r="287" spans="1:10" ht="60" customHeight="1">
      <c r="B287" s="25" t="s">
        <v>1115</v>
      </c>
      <c r="C287" s="26" t="s">
        <v>1116</v>
      </c>
      <c r="D287" s="26">
        <v>2020</v>
      </c>
      <c r="E287" s="26" t="s">
        <v>1117</v>
      </c>
      <c r="F287" s="26"/>
      <c r="G287" s="26"/>
      <c r="H287" s="26"/>
      <c r="I287" s="26"/>
      <c r="J287" s="26" t="s">
        <v>43</v>
      </c>
    </row>
    <row r="288" spans="1:10" ht="60" customHeight="1">
      <c r="B288" s="25" t="s">
        <v>1118</v>
      </c>
      <c r="C288" s="26" t="s">
        <v>1119</v>
      </c>
      <c r="D288" s="26">
        <v>2017</v>
      </c>
      <c r="E288" s="26" t="s">
        <v>1120</v>
      </c>
      <c r="F288" s="26"/>
      <c r="G288" s="26"/>
      <c r="H288" s="26"/>
      <c r="I288" s="26"/>
      <c r="J288" s="26" t="s">
        <v>1121</v>
      </c>
    </row>
    <row r="289" spans="1:10" ht="60" customHeight="1">
      <c r="B289" s="25" t="s">
        <v>1122</v>
      </c>
      <c r="C289" s="26" t="s">
        <v>1123</v>
      </c>
      <c r="D289" s="26">
        <v>2020</v>
      </c>
      <c r="E289" s="26" t="s">
        <v>1124</v>
      </c>
      <c r="F289" s="26"/>
      <c r="G289" s="26"/>
      <c r="H289" s="26"/>
      <c r="I289" s="26"/>
      <c r="J289" s="26" t="s">
        <v>24</v>
      </c>
    </row>
    <row r="290" spans="1:10" ht="60" customHeight="1">
      <c r="B290" s="25" t="s">
        <v>1125</v>
      </c>
      <c r="C290" s="26" t="s">
        <v>1126</v>
      </c>
      <c r="D290" s="26">
        <v>2019</v>
      </c>
      <c r="E290" s="26" t="s">
        <v>1127</v>
      </c>
      <c r="F290" s="26"/>
      <c r="G290" s="26"/>
      <c r="H290" s="26"/>
      <c r="I290" s="26"/>
      <c r="J290" s="26" t="s">
        <v>1128</v>
      </c>
    </row>
    <row r="291" spans="1:10" ht="60" customHeight="1">
      <c r="B291" s="25" t="s">
        <v>1129</v>
      </c>
      <c r="C291" s="26" t="s">
        <v>26</v>
      </c>
      <c r="D291" s="26">
        <v>2020</v>
      </c>
      <c r="E291" s="26" t="s">
        <v>1130</v>
      </c>
      <c r="F291" s="26"/>
      <c r="G291" s="26"/>
      <c r="H291" s="26"/>
      <c r="I291" s="26"/>
      <c r="J291" s="26" t="s">
        <v>24</v>
      </c>
    </row>
    <row r="292" spans="1:10" ht="60" customHeight="1">
      <c r="B292" s="27" t="s">
        <v>1131</v>
      </c>
      <c r="C292" s="28" t="s">
        <v>1132</v>
      </c>
      <c r="D292" s="26" t="s">
        <v>1133</v>
      </c>
      <c r="E292" s="28" t="s">
        <v>1134</v>
      </c>
      <c r="F292" s="28"/>
      <c r="G292" s="28"/>
      <c r="H292" s="28"/>
      <c r="I292" s="28"/>
      <c r="J292" s="28" t="s">
        <v>534</v>
      </c>
    </row>
    <row r="293" spans="1:10" ht="60" customHeight="1">
      <c r="B293" s="25" t="s">
        <v>1135</v>
      </c>
      <c r="C293" s="26" t="s">
        <v>1136</v>
      </c>
      <c r="D293" s="26">
        <v>2018</v>
      </c>
      <c r="E293" s="26" t="s">
        <v>1137</v>
      </c>
      <c r="F293" s="26"/>
      <c r="G293" s="26"/>
      <c r="H293" s="26"/>
      <c r="I293" s="26"/>
      <c r="J293" s="26" t="s">
        <v>1138</v>
      </c>
    </row>
    <row r="294" spans="1:10" ht="60" customHeight="1">
      <c r="B294" s="25" t="s">
        <v>1139</v>
      </c>
      <c r="C294" s="26" t="s">
        <v>1140</v>
      </c>
      <c r="D294" s="26">
        <v>2017</v>
      </c>
      <c r="E294" s="26" t="s">
        <v>1141</v>
      </c>
      <c r="F294" s="26"/>
      <c r="G294" s="26"/>
      <c r="H294" s="26"/>
      <c r="I294" s="26"/>
      <c r="J294" s="26" t="s">
        <v>147</v>
      </c>
    </row>
    <row r="295" spans="1:10" ht="60" customHeight="1">
      <c r="B295" s="27" t="s">
        <v>1142</v>
      </c>
      <c r="C295" s="28" t="s">
        <v>1143</v>
      </c>
      <c r="D295" s="26">
        <v>2016</v>
      </c>
      <c r="E295" s="28" t="s">
        <v>1144</v>
      </c>
      <c r="F295" s="28"/>
      <c r="G295" s="28"/>
      <c r="H295" s="28"/>
      <c r="I295" s="28"/>
      <c r="J295" s="28" t="s">
        <v>1145</v>
      </c>
    </row>
    <row r="296" spans="1:10" ht="60" customHeight="1">
      <c r="B296" s="25" t="s">
        <v>1146</v>
      </c>
      <c r="C296" s="26" t="s">
        <v>1147</v>
      </c>
      <c r="D296" s="26">
        <v>2019</v>
      </c>
      <c r="E296" s="26" t="s">
        <v>1148</v>
      </c>
      <c r="F296" s="26"/>
      <c r="G296" s="26"/>
      <c r="H296" s="26"/>
      <c r="I296" s="26"/>
      <c r="J296" s="26" t="s">
        <v>552</v>
      </c>
    </row>
    <row r="297" spans="1:10" ht="60" customHeight="1">
      <c r="B297" s="27" t="s">
        <v>1149</v>
      </c>
      <c r="C297" s="28" t="s">
        <v>1150</v>
      </c>
      <c r="D297" s="26">
        <v>2019</v>
      </c>
      <c r="E297" s="28" t="s">
        <v>1151</v>
      </c>
      <c r="F297" s="28"/>
      <c r="G297" s="28"/>
      <c r="H297" s="28"/>
      <c r="I297" s="28"/>
      <c r="J297" s="28" t="s">
        <v>73</v>
      </c>
    </row>
    <row r="298" spans="1:10" ht="135" customHeight="1">
      <c r="A298" s="4" t="s">
        <v>52</v>
      </c>
      <c r="B298" s="29" t="s">
        <v>1152</v>
      </c>
      <c r="C298" s="30" t="s">
        <v>1153</v>
      </c>
      <c r="D298" s="30">
        <v>2019</v>
      </c>
      <c r="E298" s="30" t="s">
        <v>1154</v>
      </c>
      <c r="F298" s="30" t="s">
        <v>56</v>
      </c>
      <c r="G298" s="30">
        <v>3</v>
      </c>
      <c r="H298" s="30" t="s">
        <v>1155</v>
      </c>
      <c r="I298" s="30" t="s">
        <v>1156</v>
      </c>
      <c r="J298" s="30" t="s">
        <v>181</v>
      </c>
    </row>
    <row r="299" spans="1:10" ht="60" customHeight="1">
      <c r="B299" s="25" t="s">
        <v>1158</v>
      </c>
      <c r="C299" s="26" t="s">
        <v>1159</v>
      </c>
      <c r="D299" s="26">
        <v>2020</v>
      </c>
      <c r="E299" s="26" t="s">
        <v>1160</v>
      </c>
      <c r="F299" s="26"/>
      <c r="G299" s="26"/>
      <c r="H299" s="26"/>
      <c r="I299" s="26"/>
      <c r="J299" s="26" t="s">
        <v>546</v>
      </c>
    </row>
    <row r="300" spans="1:10" ht="60" customHeight="1">
      <c r="B300" s="25" t="s">
        <v>1161</v>
      </c>
      <c r="C300" s="26" t="s">
        <v>1162</v>
      </c>
      <c r="D300" s="26">
        <v>2020</v>
      </c>
      <c r="E300" s="26" t="s">
        <v>1163</v>
      </c>
      <c r="F300" s="26"/>
      <c r="G300" s="26"/>
      <c r="H300" s="26"/>
      <c r="I300" s="26"/>
      <c r="J300" s="26" t="s">
        <v>1164</v>
      </c>
    </row>
    <row r="301" spans="1:10" ht="60" customHeight="1">
      <c r="B301" s="25" t="s">
        <v>1165</v>
      </c>
      <c r="C301" s="26" t="s">
        <v>1166</v>
      </c>
      <c r="D301" s="26">
        <v>2017</v>
      </c>
      <c r="E301" s="26" t="s">
        <v>1167</v>
      </c>
      <c r="F301" s="26"/>
      <c r="G301" s="26"/>
      <c r="H301" s="26"/>
      <c r="I301" s="26"/>
      <c r="J301" s="26" t="s">
        <v>63</v>
      </c>
    </row>
    <row r="302" spans="1:10" ht="60" customHeight="1">
      <c r="B302" s="27" t="s">
        <v>1168</v>
      </c>
      <c r="C302" s="28" t="s">
        <v>1169</v>
      </c>
      <c r="D302" s="26">
        <v>2019</v>
      </c>
      <c r="E302" s="28" t="s">
        <v>1170</v>
      </c>
      <c r="F302" s="28"/>
      <c r="G302" s="28"/>
      <c r="H302" s="28"/>
      <c r="I302" s="28"/>
      <c r="J302" s="28" t="s">
        <v>24</v>
      </c>
    </row>
    <row r="303" spans="1:10" ht="60" customHeight="1">
      <c r="B303" s="25" t="s">
        <v>1171</v>
      </c>
      <c r="C303" s="26" t="s">
        <v>1172</v>
      </c>
      <c r="D303" s="26">
        <v>2020</v>
      </c>
      <c r="E303" s="26" t="s">
        <v>1173</v>
      </c>
      <c r="F303" s="26"/>
      <c r="G303" s="26"/>
      <c r="H303" s="26"/>
      <c r="I303" s="26"/>
      <c r="J303" s="26" t="s">
        <v>63</v>
      </c>
    </row>
    <row r="304" spans="1:10" ht="150.75" customHeight="1">
      <c r="A304" s="4" t="s">
        <v>52</v>
      </c>
      <c r="B304" s="29" t="s">
        <v>1174</v>
      </c>
      <c r="C304" s="30" t="s">
        <v>1175</v>
      </c>
      <c r="D304" s="30">
        <v>2020</v>
      </c>
      <c r="E304" s="30" t="s">
        <v>1176</v>
      </c>
      <c r="F304" s="30" t="s">
        <v>56</v>
      </c>
      <c r="G304" s="30">
        <v>3</v>
      </c>
      <c r="H304" s="30" t="s">
        <v>1177</v>
      </c>
      <c r="I304" s="30" t="s">
        <v>1178</v>
      </c>
      <c r="J304" s="30" t="s">
        <v>557</v>
      </c>
    </row>
    <row r="305" spans="1:10" ht="60" customHeight="1">
      <c r="B305" s="25" t="s">
        <v>1179</v>
      </c>
      <c r="C305" s="26" t="s">
        <v>1180</v>
      </c>
      <c r="D305" s="26">
        <v>2016</v>
      </c>
      <c r="E305" s="26" t="s">
        <v>1181</v>
      </c>
      <c r="F305" s="26"/>
      <c r="G305" s="26"/>
      <c r="H305" s="26"/>
      <c r="I305" s="26"/>
      <c r="J305" s="26" t="s">
        <v>1182</v>
      </c>
    </row>
    <row r="306" spans="1:10" ht="60" customHeight="1">
      <c r="B306" s="25" t="s">
        <v>1183</v>
      </c>
      <c r="C306" s="26" t="s">
        <v>1184</v>
      </c>
      <c r="D306" s="26">
        <v>2018</v>
      </c>
      <c r="E306" s="26" t="s">
        <v>1185</v>
      </c>
      <c r="F306" s="26"/>
      <c r="G306" s="26"/>
      <c r="H306" s="26"/>
      <c r="I306" s="26"/>
      <c r="J306" s="26" t="s">
        <v>47</v>
      </c>
    </row>
    <row r="307" spans="1:10" ht="60" customHeight="1">
      <c r="B307" s="25" t="s">
        <v>1186</v>
      </c>
      <c r="C307" s="26" t="s">
        <v>1187</v>
      </c>
      <c r="D307" s="26">
        <v>2018</v>
      </c>
      <c r="E307" s="26" t="s">
        <v>1188</v>
      </c>
      <c r="F307" s="26"/>
      <c r="G307" s="26"/>
      <c r="H307" s="26"/>
      <c r="I307" s="26"/>
      <c r="J307" s="26" t="s">
        <v>147</v>
      </c>
    </row>
    <row r="308" spans="1:10" ht="60" customHeight="1">
      <c r="A308" s="4" t="s">
        <v>9</v>
      </c>
      <c r="B308" s="37" t="s">
        <v>1189</v>
      </c>
      <c r="C308" s="28" t="s">
        <v>1190</v>
      </c>
      <c r="D308" s="26">
        <v>2016</v>
      </c>
      <c r="E308" s="28"/>
      <c r="F308" s="28"/>
      <c r="G308" s="28"/>
      <c r="H308" s="28"/>
      <c r="I308" s="28"/>
      <c r="J308" s="28"/>
    </row>
    <row r="309" spans="1:10" ht="60" customHeight="1">
      <c r="B309" s="25" t="s">
        <v>1191</v>
      </c>
      <c r="C309" s="26" t="s">
        <v>1192</v>
      </c>
      <c r="D309" s="26">
        <v>2019</v>
      </c>
      <c r="E309" s="26" t="s">
        <v>1193</v>
      </c>
      <c r="F309" s="26"/>
      <c r="G309" s="26"/>
      <c r="H309" s="26"/>
      <c r="I309" s="26"/>
      <c r="J309" s="26" t="s">
        <v>24</v>
      </c>
    </row>
    <row r="310" spans="1:10" ht="60" customHeight="1">
      <c r="B310" s="25" t="s">
        <v>1194</v>
      </c>
      <c r="C310" s="26" t="s">
        <v>1195</v>
      </c>
      <c r="D310" s="26">
        <v>2017</v>
      </c>
      <c r="E310" s="26" t="s">
        <v>1196</v>
      </c>
      <c r="F310" s="26"/>
      <c r="G310" s="26"/>
      <c r="H310" s="26"/>
      <c r="I310" s="26"/>
      <c r="J310" s="26" t="s">
        <v>455</v>
      </c>
    </row>
    <row r="311" spans="1:10" ht="60" customHeight="1">
      <c r="B311" s="25" t="s">
        <v>1197</v>
      </c>
      <c r="C311" s="26" t="s">
        <v>1198</v>
      </c>
      <c r="D311" s="26">
        <v>2018</v>
      </c>
      <c r="E311" s="26" t="s">
        <v>1199</v>
      </c>
      <c r="F311" s="26"/>
      <c r="G311" s="26"/>
      <c r="H311" s="26"/>
      <c r="I311" s="26"/>
      <c r="J311" s="26" t="s">
        <v>1138</v>
      </c>
    </row>
    <row r="312" spans="1:10" ht="60" customHeight="1">
      <c r="A312" s="4" t="s">
        <v>299</v>
      </c>
      <c r="B312" s="27" t="s">
        <v>1200</v>
      </c>
      <c r="C312" s="28" t="s">
        <v>1201</v>
      </c>
      <c r="D312" s="26">
        <v>2016</v>
      </c>
      <c r="E312" s="28"/>
      <c r="F312" s="28"/>
      <c r="G312" s="28"/>
      <c r="H312" s="28"/>
      <c r="I312" s="28"/>
      <c r="J312" s="28" t="s">
        <v>375</v>
      </c>
    </row>
    <row r="313" spans="1:10" ht="60" customHeight="1">
      <c r="B313" s="25" t="s">
        <v>1202</v>
      </c>
      <c r="C313" s="26" t="s">
        <v>1203</v>
      </c>
      <c r="D313" s="26">
        <v>2020</v>
      </c>
      <c r="E313" s="26" t="s">
        <v>1204</v>
      </c>
      <c r="F313" s="26"/>
      <c r="G313" s="26"/>
      <c r="H313" s="26"/>
      <c r="I313" s="26"/>
      <c r="J313" s="26" t="s">
        <v>1205</v>
      </c>
    </row>
    <row r="314" spans="1:10" ht="60" customHeight="1">
      <c r="B314" s="25" t="s">
        <v>1206</v>
      </c>
      <c r="C314" s="26" t="s">
        <v>1207</v>
      </c>
      <c r="D314" s="26">
        <v>2017</v>
      </c>
      <c r="E314" s="26" t="s">
        <v>1208</v>
      </c>
      <c r="F314" s="26"/>
      <c r="G314" s="26"/>
      <c r="H314" s="26"/>
      <c r="I314" s="26"/>
      <c r="J314" s="26" t="s">
        <v>124</v>
      </c>
    </row>
    <row r="315" spans="1:10" ht="60" customHeight="1">
      <c r="B315" s="27" t="s">
        <v>1209</v>
      </c>
      <c r="C315" s="28" t="s">
        <v>1210</v>
      </c>
      <c r="D315" s="26">
        <v>2019</v>
      </c>
      <c r="E315" s="28" t="s">
        <v>1211</v>
      </c>
      <c r="F315" s="28"/>
      <c r="G315" s="28"/>
      <c r="H315" s="28"/>
      <c r="I315" s="28"/>
      <c r="J315" s="28" t="s">
        <v>1043</v>
      </c>
    </row>
    <row r="316" spans="1:10" ht="60" customHeight="1">
      <c r="B316" s="27" t="s">
        <v>1212</v>
      </c>
      <c r="C316" s="28" t="s">
        <v>1213</v>
      </c>
      <c r="D316" s="26">
        <v>2019</v>
      </c>
      <c r="E316" s="28" t="s">
        <v>1214</v>
      </c>
      <c r="F316" s="28"/>
      <c r="G316" s="28"/>
      <c r="H316" s="28"/>
      <c r="I316" s="28"/>
      <c r="J316" s="28" t="s">
        <v>1215</v>
      </c>
    </row>
    <row r="317" spans="1:10" ht="60" customHeight="1">
      <c r="B317" s="25" t="s">
        <v>1216</v>
      </c>
      <c r="C317" s="26" t="s">
        <v>1217</v>
      </c>
      <c r="D317" s="26">
        <v>2017</v>
      </c>
      <c r="E317" s="26" t="s">
        <v>1218</v>
      </c>
      <c r="F317" s="26"/>
      <c r="G317" s="26"/>
      <c r="H317" s="26"/>
      <c r="I317" s="26"/>
      <c r="J317" s="26" t="s">
        <v>51</v>
      </c>
    </row>
    <row r="318" spans="1:10" ht="60" customHeight="1">
      <c r="B318" s="25" t="s">
        <v>1219</v>
      </c>
      <c r="C318" s="26" t="s">
        <v>1220</v>
      </c>
      <c r="D318" s="26">
        <v>2018</v>
      </c>
      <c r="E318" s="26" t="s">
        <v>1221</v>
      </c>
      <c r="F318" s="26"/>
      <c r="G318" s="26"/>
      <c r="H318" s="26"/>
      <c r="I318" s="26"/>
      <c r="J318" s="26" t="s">
        <v>95</v>
      </c>
    </row>
    <row r="319" spans="1:10" ht="60" customHeight="1">
      <c r="B319" s="25" t="s">
        <v>1222</v>
      </c>
      <c r="C319" s="26" t="s">
        <v>1223</v>
      </c>
      <c r="D319" s="26">
        <v>2016</v>
      </c>
      <c r="E319" s="26" t="s">
        <v>1224</v>
      </c>
      <c r="F319" s="26"/>
      <c r="G319" s="26"/>
      <c r="H319" s="26"/>
      <c r="I319" s="26"/>
      <c r="J319" s="26" t="s">
        <v>1225</v>
      </c>
    </row>
    <row r="320" spans="1:10" ht="134.25" customHeight="1">
      <c r="A320" s="4" t="s">
        <v>52</v>
      </c>
      <c r="B320" s="29" t="s">
        <v>1226</v>
      </c>
      <c r="C320" s="30" t="s">
        <v>1227</v>
      </c>
      <c r="D320" s="30">
        <v>2016</v>
      </c>
      <c r="E320" s="30" t="s">
        <v>1228</v>
      </c>
      <c r="F320" s="30" t="s">
        <v>111</v>
      </c>
      <c r="G320" s="30" t="s">
        <v>111</v>
      </c>
      <c r="H320" s="30" t="s">
        <v>111</v>
      </c>
      <c r="I320" s="30" t="s">
        <v>1229</v>
      </c>
      <c r="J320" s="30" t="s">
        <v>263</v>
      </c>
    </row>
    <row r="321" spans="1:10" ht="60" customHeight="1">
      <c r="B321" s="25" t="s">
        <v>1231</v>
      </c>
      <c r="C321" s="26" t="s">
        <v>1232</v>
      </c>
      <c r="D321" s="26">
        <v>2018</v>
      </c>
      <c r="E321" s="26"/>
      <c r="F321" s="26"/>
      <c r="G321" s="26"/>
      <c r="H321" s="26"/>
      <c r="I321" s="26"/>
      <c r="J321" s="26" t="s">
        <v>1961</v>
      </c>
    </row>
    <row r="322" spans="1:10" ht="136.5" customHeight="1">
      <c r="A322" s="4" t="s">
        <v>52</v>
      </c>
      <c r="B322" s="29" t="s">
        <v>1233</v>
      </c>
      <c r="C322" s="30" t="s">
        <v>1234</v>
      </c>
      <c r="D322" s="30">
        <v>2016</v>
      </c>
      <c r="E322" s="30" t="s">
        <v>1235</v>
      </c>
      <c r="F322" s="30" t="s">
        <v>56</v>
      </c>
      <c r="G322" s="30" t="s">
        <v>111</v>
      </c>
      <c r="H322" s="30" t="s">
        <v>539</v>
      </c>
      <c r="I322" s="30" t="s">
        <v>1236</v>
      </c>
      <c r="J322" s="30" t="s">
        <v>546</v>
      </c>
    </row>
    <row r="323" spans="1:10" ht="60" customHeight="1">
      <c r="B323" s="25" t="s">
        <v>1237</v>
      </c>
      <c r="C323" s="26" t="s">
        <v>1238</v>
      </c>
      <c r="D323" s="26">
        <v>2018</v>
      </c>
      <c r="E323" s="26" t="s">
        <v>1239</v>
      </c>
      <c r="F323" s="26"/>
      <c r="G323" s="26"/>
      <c r="H323" s="26"/>
      <c r="I323" s="26"/>
      <c r="J323" s="26" t="s">
        <v>1240</v>
      </c>
    </row>
    <row r="324" spans="1:10" ht="60" customHeight="1">
      <c r="B324" s="25" t="s">
        <v>1241</v>
      </c>
      <c r="C324" s="26" t="s">
        <v>1242</v>
      </c>
      <c r="D324" s="26">
        <v>2020</v>
      </c>
      <c r="E324" s="26" t="s">
        <v>1243</v>
      </c>
      <c r="F324" s="26"/>
      <c r="G324" s="26"/>
      <c r="H324" s="26"/>
      <c r="I324" s="26"/>
      <c r="J324" s="26" t="s">
        <v>147</v>
      </c>
    </row>
    <row r="325" spans="1:10" ht="60" customHeight="1">
      <c r="B325" s="25" t="s">
        <v>1244</v>
      </c>
      <c r="C325" s="26" t="s">
        <v>1245</v>
      </c>
      <c r="D325" s="26">
        <v>2018</v>
      </c>
      <c r="E325" s="26" t="s">
        <v>1246</v>
      </c>
      <c r="F325" s="26"/>
      <c r="G325" s="26"/>
      <c r="H325" s="26"/>
      <c r="I325" s="26"/>
      <c r="J325" s="26" t="s">
        <v>24</v>
      </c>
    </row>
    <row r="326" spans="1:10" ht="60" customHeight="1">
      <c r="B326" s="25" t="s">
        <v>1247</v>
      </c>
      <c r="C326" s="26" t="s">
        <v>1248</v>
      </c>
      <c r="D326" s="26">
        <v>2019</v>
      </c>
      <c r="E326" s="26" t="s">
        <v>1249</v>
      </c>
      <c r="F326" s="26"/>
      <c r="G326" s="26"/>
      <c r="H326" s="26"/>
      <c r="I326" s="26"/>
      <c r="J326" s="26" t="s">
        <v>1250</v>
      </c>
    </row>
    <row r="327" spans="1:10" ht="60" customHeight="1">
      <c r="B327" s="25" t="s">
        <v>1251</v>
      </c>
      <c r="C327" s="26" t="s">
        <v>1252</v>
      </c>
      <c r="D327" s="26">
        <v>2020</v>
      </c>
      <c r="E327" s="26" t="s">
        <v>1253</v>
      </c>
      <c r="F327" s="26"/>
      <c r="G327" s="26"/>
      <c r="H327" s="26"/>
      <c r="I327" s="26"/>
      <c r="J327" s="26" t="s">
        <v>1254</v>
      </c>
    </row>
    <row r="328" spans="1:10" ht="195.75" customHeight="1">
      <c r="A328" s="4" t="s">
        <v>52</v>
      </c>
      <c r="B328" s="29" t="s">
        <v>1255</v>
      </c>
      <c r="C328" s="30" t="s">
        <v>1256</v>
      </c>
      <c r="D328" s="30">
        <v>2017</v>
      </c>
      <c r="E328" s="30" t="s">
        <v>1257</v>
      </c>
      <c r="F328" s="30" t="s">
        <v>56</v>
      </c>
      <c r="G328" s="30">
        <v>3</v>
      </c>
      <c r="H328" s="30" t="s">
        <v>118</v>
      </c>
      <c r="I328" s="30" t="s">
        <v>119</v>
      </c>
      <c r="J328" s="30" t="s">
        <v>1259</v>
      </c>
    </row>
    <row r="329" spans="1:10" ht="60" customHeight="1">
      <c r="B329" s="25" t="s">
        <v>1260</v>
      </c>
      <c r="C329" s="26" t="s">
        <v>1261</v>
      </c>
      <c r="D329" s="26">
        <v>2018</v>
      </c>
      <c r="E329" s="26" t="s">
        <v>1262</v>
      </c>
      <c r="F329" s="26"/>
      <c r="G329" s="26"/>
      <c r="H329" s="26"/>
      <c r="I329" s="26"/>
      <c r="J329" s="26" t="s">
        <v>444</v>
      </c>
    </row>
    <row r="330" spans="1:10" ht="60" customHeight="1">
      <c r="B330" s="25" t="s">
        <v>1263</v>
      </c>
      <c r="C330" s="26" t="s">
        <v>1264</v>
      </c>
      <c r="D330" s="26">
        <v>2019</v>
      </c>
      <c r="E330" s="26" t="s">
        <v>1265</v>
      </c>
      <c r="F330" s="26"/>
      <c r="G330" s="26"/>
      <c r="H330" s="26"/>
      <c r="I330" s="26"/>
      <c r="J330" s="26" t="s">
        <v>95</v>
      </c>
    </row>
    <row r="331" spans="1:10" ht="60" customHeight="1">
      <c r="B331" s="25" t="s">
        <v>1266</v>
      </c>
      <c r="C331" s="26" t="s">
        <v>1267</v>
      </c>
      <c r="D331" s="26">
        <v>2020</v>
      </c>
      <c r="E331" s="26" t="s">
        <v>1268</v>
      </c>
      <c r="F331" s="26"/>
      <c r="G331" s="26"/>
      <c r="H331" s="26"/>
      <c r="I331" s="26"/>
      <c r="J331" s="26" t="s">
        <v>24</v>
      </c>
    </row>
    <row r="332" spans="1:10" ht="195.75" customHeight="1">
      <c r="A332" s="4" t="s">
        <v>52</v>
      </c>
      <c r="B332" s="29" t="s">
        <v>1269</v>
      </c>
      <c r="C332" s="30" t="s">
        <v>1270</v>
      </c>
      <c r="D332" s="30">
        <v>2020</v>
      </c>
      <c r="E332" s="30" t="s">
        <v>1271</v>
      </c>
      <c r="F332" s="30" t="s">
        <v>56</v>
      </c>
      <c r="G332" s="30" t="s">
        <v>1272</v>
      </c>
      <c r="H332" s="30" t="s">
        <v>1273</v>
      </c>
      <c r="I332" s="30" t="s">
        <v>1274</v>
      </c>
      <c r="J332" s="30" t="s">
        <v>263</v>
      </c>
    </row>
    <row r="333" spans="1:10" ht="60" customHeight="1">
      <c r="B333" s="27" t="s">
        <v>1275</v>
      </c>
      <c r="C333" s="28" t="s">
        <v>1276</v>
      </c>
      <c r="D333" s="26">
        <v>2019</v>
      </c>
      <c r="E333" s="28" t="s">
        <v>1277</v>
      </c>
      <c r="F333" s="28"/>
      <c r="G333" s="28"/>
      <c r="H333" s="28"/>
      <c r="I333" s="28"/>
      <c r="J333" s="28" t="s">
        <v>1278</v>
      </c>
    </row>
    <row r="334" spans="1:10" ht="165.75" customHeight="1">
      <c r="A334" s="4" t="s">
        <v>52</v>
      </c>
      <c r="B334" s="29" t="s">
        <v>1279</v>
      </c>
      <c r="C334" s="30" t="s">
        <v>1280</v>
      </c>
      <c r="D334" s="30">
        <v>2019</v>
      </c>
      <c r="E334" s="30" t="s">
        <v>1281</v>
      </c>
      <c r="F334" s="30" t="s">
        <v>111</v>
      </c>
      <c r="G334" s="30" t="s">
        <v>111</v>
      </c>
      <c r="H334" s="30" t="s">
        <v>111</v>
      </c>
      <c r="I334" s="30" t="s">
        <v>304</v>
      </c>
      <c r="J334" s="30" t="s">
        <v>143</v>
      </c>
    </row>
    <row r="335" spans="1:10" ht="60" customHeight="1">
      <c r="A335" s="4" t="s">
        <v>9</v>
      </c>
      <c r="B335" s="25" t="s">
        <v>1283</v>
      </c>
      <c r="C335" s="26" t="s">
        <v>1284</v>
      </c>
      <c r="D335" s="26">
        <v>2016</v>
      </c>
      <c r="E335" s="26"/>
      <c r="F335" s="26"/>
      <c r="G335" s="26"/>
      <c r="H335" s="26"/>
      <c r="I335" s="26"/>
      <c r="J335" s="26" t="s">
        <v>1285</v>
      </c>
    </row>
    <row r="336" spans="1:10" ht="60" customHeight="1">
      <c r="B336" s="25" t="s">
        <v>1286</v>
      </c>
      <c r="C336" s="26" t="s">
        <v>1287</v>
      </c>
      <c r="D336" s="26">
        <v>2017</v>
      </c>
      <c r="E336" s="26" t="s">
        <v>1288</v>
      </c>
      <c r="F336" s="26"/>
      <c r="G336" s="26"/>
      <c r="H336" s="26"/>
      <c r="I336" s="26"/>
      <c r="J336" s="26" t="s">
        <v>143</v>
      </c>
    </row>
    <row r="337" spans="1:10" ht="60.75" customHeight="1">
      <c r="B337" s="27" t="s">
        <v>1289</v>
      </c>
      <c r="C337" s="28" t="s">
        <v>1290</v>
      </c>
      <c r="D337" s="26">
        <v>2016</v>
      </c>
      <c r="E337" s="28" t="s">
        <v>1291</v>
      </c>
      <c r="F337" s="28"/>
      <c r="G337" s="28"/>
      <c r="H337" s="28"/>
      <c r="I337" s="28"/>
      <c r="J337" s="28" t="s">
        <v>147</v>
      </c>
    </row>
    <row r="338" spans="1:10" ht="60" customHeight="1">
      <c r="B338" s="25" t="s">
        <v>1292</v>
      </c>
      <c r="C338" s="26" t="s">
        <v>1293</v>
      </c>
      <c r="D338" s="26">
        <v>2016</v>
      </c>
      <c r="E338" s="26" t="s">
        <v>1294</v>
      </c>
      <c r="F338" s="26"/>
      <c r="G338" s="26"/>
      <c r="H338" s="26"/>
      <c r="I338" s="26"/>
      <c r="J338" s="26" t="s">
        <v>1295</v>
      </c>
    </row>
    <row r="339" spans="1:10" ht="60" customHeight="1">
      <c r="B339" s="25" t="s">
        <v>1296</v>
      </c>
      <c r="C339" s="26" t="s">
        <v>1297</v>
      </c>
      <c r="D339" s="26">
        <v>2018</v>
      </c>
      <c r="E339" s="26" t="s">
        <v>1298</v>
      </c>
      <c r="F339" s="26"/>
      <c r="G339" s="26"/>
      <c r="H339" s="26"/>
      <c r="I339" s="26"/>
      <c r="J339" s="26" t="s">
        <v>147</v>
      </c>
    </row>
    <row r="340" spans="1:10" ht="60" customHeight="1">
      <c r="B340" s="27" t="s">
        <v>1299</v>
      </c>
      <c r="C340" s="28" t="s">
        <v>1300</v>
      </c>
      <c r="D340" s="26">
        <v>2020</v>
      </c>
      <c r="E340" s="28" t="s">
        <v>1301</v>
      </c>
      <c r="F340" s="28"/>
      <c r="G340" s="28"/>
      <c r="H340" s="28"/>
      <c r="I340" s="28"/>
      <c r="J340" s="28" t="s">
        <v>1302</v>
      </c>
    </row>
    <row r="341" spans="1:10" ht="60" customHeight="1">
      <c r="B341" s="25" t="s">
        <v>1303</v>
      </c>
      <c r="C341" s="26" t="s">
        <v>1304</v>
      </c>
      <c r="D341" s="26">
        <v>2018</v>
      </c>
      <c r="E341" s="26" t="s">
        <v>1305</v>
      </c>
      <c r="F341" s="26"/>
      <c r="G341" s="26"/>
      <c r="H341" s="26"/>
      <c r="I341" s="26"/>
      <c r="J341" s="26" t="s">
        <v>1306</v>
      </c>
    </row>
    <row r="342" spans="1:10" ht="60" customHeight="1">
      <c r="B342" s="25" t="s">
        <v>1307</v>
      </c>
      <c r="C342" s="26" t="s">
        <v>1308</v>
      </c>
      <c r="D342" s="26">
        <v>2017</v>
      </c>
      <c r="E342" s="26" t="s">
        <v>1309</v>
      </c>
      <c r="F342" s="26"/>
      <c r="G342" s="26"/>
      <c r="H342" s="26"/>
      <c r="I342" s="26"/>
      <c r="J342" s="26" t="s">
        <v>95</v>
      </c>
    </row>
    <row r="343" spans="1:10" ht="60" customHeight="1">
      <c r="B343" s="25" t="s">
        <v>1310</v>
      </c>
      <c r="C343" s="26" t="s">
        <v>1311</v>
      </c>
      <c r="D343" s="26">
        <v>2016</v>
      </c>
      <c r="E343" s="26" t="s">
        <v>1312</v>
      </c>
      <c r="F343" s="26"/>
      <c r="G343" s="26"/>
      <c r="H343" s="26"/>
      <c r="I343" s="26"/>
      <c r="J343" s="26" t="s">
        <v>1313</v>
      </c>
    </row>
    <row r="344" spans="1:10" ht="60" customHeight="1">
      <c r="B344" s="25" t="s">
        <v>1314</v>
      </c>
      <c r="C344" s="26" t="s">
        <v>1315</v>
      </c>
      <c r="D344" s="26">
        <v>2016</v>
      </c>
      <c r="E344" s="26" t="s">
        <v>1316</v>
      </c>
      <c r="F344" s="26"/>
      <c r="G344" s="26"/>
      <c r="H344" s="26"/>
      <c r="I344" s="26"/>
      <c r="J344" s="26" t="s">
        <v>95</v>
      </c>
    </row>
    <row r="345" spans="1:10" ht="60" customHeight="1">
      <c r="B345" s="27" t="s">
        <v>1317</v>
      </c>
      <c r="C345" s="28" t="s">
        <v>1318</v>
      </c>
      <c r="D345" s="26">
        <v>2016</v>
      </c>
      <c r="E345" s="28" t="s">
        <v>1319</v>
      </c>
      <c r="F345" s="28"/>
      <c r="G345" s="28"/>
      <c r="H345" s="28"/>
      <c r="I345" s="28"/>
      <c r="J345" s="28" t="s">
        <v>63</v>
      </c>
    </row>
    <row r="346" spans="1:10" ht="60" customHeight="1">
      <c r="B346" s="27" t="s">
        <v>1320</v>
      </c>
      <c r="C346" s="28" t="s">
        <v>1321</v>
      </c>
      <c r="D346" s="26">
        <v>2019</v>
      </c>
      <c r="E346" s="28" t="s">
        <v>1322</v>
      </c>
      <c r="F346" s="28"/>
      <c r="G346" s="28"/>
      <c r="H346" s="28"/>
      <c r="I346" s="28"/>
      <c r="J346" s="28" t="s">
        <v>174</v>
      </c>
    </row>
    <row r="347" spans="1:10" ht="60" customHeight="1">
      <c r="B347" s="25" t="s">
        <v>1323</v>
      </c>
      <c r="C347" s="26" t="s">
        <v>1324</v>
      </c>
      <c r="D347" s="26">
        <v>2018</v>
      </c>
      <c r="E347" s="26" t="s">
        <v>1325</v>
      </c>
      <c r="F347" s="26"/>
      <c r="G347" s="26"/>
      <c r="H347" s="26"/>
      <c r="I347" s="26"/>
      <c r="J347" s="26" t="s">
        <v>1326</v>
      </c>
    </row>
    <row r="348" spans="1:10" ht="60" customHeight="1">
      <c r="B348" s="27" t="s">
        <v>1327</v>
      </c>
      <c r="C348" s="28" t="s">
        <v>1328</v>
      </c>
      <c r="D348" s="26">
        <v>2019</v>
      </c>
      <c r="E348" s="28" t="s">
        <v>1329</v>
      </c>
      <c r="F348" s="28"/>
      <c r="G348" s="28"/>
      <c r="H348" s="28"/>
      <c r="I348" s="28"/>
      <c r="J348" s="28" t="s">
        <v>451</v>
      </c>
    </row>
    <row r="349" spans="1:10" ht="60" customHeight="1">
      <c r="B349" s="25" t="s">
        <v>1330</v>
      </c>
      <c r="C349" s="26" t="s">
        <v>1331</v>
      </c>
      <c r="D349" s="26">
        <v>2020</v>
      </c>
      <c r="E349" s="26" t="s">
        <v>1332</v>
      </c>
      <c r="F349" s="26"/>
      <c r="G349" s="26"/>
      <c r="H349" s="26"/>
      <c r="I349" s="26"/>
      <c r="J349" s="26" t="s">
        <v>174</v>
      </c>
    </row>
    <row r="350" spans="1:10" ht="60" customHeight="1">
      <c r="B350" s="25" t="s">
        <v>1333</v>
      </c>
      <c r="C350" s="26" t="s">
        <v>1334</v>
      </c>
      <c r="D350" s="26">
        <v>2018</v>
      </c>
      <c r="E350" s="26" t="s">
        <v>1335</v>
      </c>
      <c r="F350" s="26"/>
      <c r="G350" s="26"/>
      <c r="H350" s="26"/>
      <c r="I350" s="26"/>
      <c r="J350" s="26" t="s">
        <v>51</v>
      </c>
    </row>
    <row r="351" spans="1:10" ht="60" customHeight="1">
      <c r="B351" s="25" t="s">
        <v>1336</v>
      </c>
      <c r="C351" s="26" t="s">
        <v>1337</v>
      </c>
      <c r="D351" s="26">
        <v>2019</v>
      </c>
      <c r="E351" s="26"/>
      <c r="F351" s="26"/>
      <c r="G351" s="26"/>
      <c r="H351" s="26"/>
      <c r="I351" s="26"/>
      <c r="J351" s="26" t="s">
        <v>743</v>
      </c>
    </row>
    <row r="352" spans="1:10" ht="120.75" customHeight="1">
      <c r="A352" s="4" t="s">
        <v>52</v>
      </c>
      <c r="B352" s="29" t="s">
        <v>1338</v>
      </c>
      <c r="C352" s="30" t="s">
        <v>1339</v>
      </c>
      <c r="D352" s="30">
        <v>2018</v>
      </c>
      <c r="E352" s="30" t="s">
        <v>1340</v>
      </c>
      <c r="F352" s="30" t="s">
        <v>56</v>
      </c>
      <c r="G352" s="30">
        <v>6</v>
      </c>
      <c r="H352" s="30" t="s">
        <v>1014</v>
      </c>
      <c r="I352" s="30" t="s">
        <v>1341</v>
      </c>
      <c r="J352" s="30" t="s">
        <v>24</v>
      </c>
    </row>
    <row r="353" spans="1:10" ht="60" customHeight="1">
      <c r="B353" s="25" t="s">
        <v>1343</v>
      </c>
      <c r="C353" s="26" t="s">
        <v>1344</v>
      </c>
      <c r="D353" s="26">
        <v>2016</v>
      </c>
      <c r="E353" s="26" t="s">
        <v>1345</v>
      </c>
      <c r="F353" s="26"/>
      <c r="G353" s="26"/>
      <c r="H353" s="26"/>
      <c r="I353" s="26"/>
      <c r="J353" s="26" t="s">
        <v>1346</v>
      </c>
    </row>
    <row r="354" spans="1:10" ht="60" customHeight="1">
      <c r="B354" s="25" t="s">
        <v>1347</v>
      </c>
      <c r="C354" s="26" t="s">
        <v>1348</v>
      </c>
      <c r="D354" s="26">
        <v>2016</v>
      </c>
      <c r="E354" s="26" t="s">
        <v>1349</v>
      </c>
      <c r="F354" s="26"/>
      <c r="G354" s="26"/>
      <c r="H354" s="26"/>
      <c r="I354" s="26"/>
      <c r="J354" s="26" t="s">
        <v>51</v>
      </c>
    </row>
    <row r="355" spans="1:10" ht="60" customHeight="1">
      <c r="B355" s="25" t="s">
        <v>1350</v>
      </c>
      <c r="C355" s="26" t="s">
        <v>1351</v>
      </c>
      <c r="D355" s="26">
        <v>2018</v>
      </c>
      <c r="E355" s="26" t="s">
        <v>1352</v>
      </c>
      <c r="F355" s="26"/>
      <c r="G355" s="26"/>
      <c r="H355" s="26"/>
      <c r="I355" s="26"/>
      <c r="J355" s="26" t="s">
        <v>208</v>
      </c>
    </row>
    <row r="356" spans="1:10" ht="60" customHeight="1">
      <c r="B356" s="27" t="s">
        <v>1353</v>
      </c>
      <c r="C356" s="28" t="s">
        <v>1354</v>
      </c>
      <c r="D356" s="26">
        <v>2019</v>
      </c>
      <c r="E356" s="28" t="s">
        <v>1355</v>
      </c>
      <c r="F356" s="28"/>
      <c r="G356" s="28"/>
      <c r="H356" s="28"/>
      <c r="I356" s="28"/>
      <c r="J356" s="28" t="s">
        <v>147</v>
      </c>
    </row>
    <row r="357" spans="1:10" ht="60" customHeight="1">
      <c r="B357" s="25" t="s">
        <v>1356</v>
      </c>
      <c r="C357" s="26" t="s">
        <v>1357</v>
      </c>
      <c r="D357" s="26">
        <v>2016</v>
      </c>
      <c r="E357" s="26" t="s">
        <v>1358</v>
      </c>
      <c r="F357" s="26"/>
      <c r="G357" s="26"/>
      <c r="H357" s="26"/>
      <c r="I357" s="26"/>
      <c r="J357" s="26" t="s">
        <v>51</v>
      </c>
    </row>
    <row r="358" spans="1:10" ht="60" customHeight="1">
      <c r="B358" s="25" t="s">
        <v>1359</v>
      </c>
      <c r="C358" s="26" t="s">
        <v>1360</v>
      </c>
      <c r="D358" s="26">
        <v>2017</v>
      </c>
      <c r="E358" s="26" t="s">
        <v>1361</v>
      </c>
      <c r="F358" s="26"/>
      <c r="G358" s="26"/>
      <c r="H358" s="26"/>
      <c r="I358" s="26"/>
      <c r="J358" s="26" t="s">
        <v>147</v>
      </c>
    </row>
    <row r="359" spans="1:10" ht="60" customHeight="1">
      <c r="B359" s="25" t="s">
        <v>1362</v>
      </c>
      <c r="C359" s="26" t="s">
        <v>1363</v>
      </c>
      <c r="D359" s="26">
        <v>2018</v>
      </c>
      <c r="E359" s="26" t="s">
        <v>1364</v>
      </c>
      <c r="F359" s="26"/>
      <c r="G359" s="26"/>
      <c r="H359" s="26"/>
      <c r="I359" s="26"/>
      <c r="J359" s="26" t="s">
        <v>24</v>
      </c>
    </row>
    <row r="360" spans="1:10" ht="60" customHeight="1">
      <c r="B360" s="25" t="s">
        <v>1365</v>
      </c>
      <c r="C360" s="26" t="s">
        <v>1366</v>
      </c>
      <c r="D360" s="26">
        <v>2019</v>
      </c>
      <c r="E360" s="26" t="s">
        <v>1367</v>
      </c>
      <c r="F360" s="26"/>
      <c r="G360" s="26"/>
      <c r="H360" s="26"/>
      <c r="I360" s="26"/>
      <c r="J360" s="26" t="s">
        <v>1368</v>
      </c>
    </row>
    <row r="361" spans="1:10" ht="60" customHeight="1">
      <c r="B361" s="27" t="s">
        <v>1369</v>
      </c>
      <c r="C361" s="28" t="s">
        <v>1370</v>
      </c>
      <c r="D361" s="26">
        <v>2019</v>
      </c>
      <c r="E361" s="28" t="s">
        <v>1371</v>
      </c>
      <c r="F361" s="28"/>
      <c r="G361" s="28"/>
      <c r="H361" s="28"/>
      <c r="I361" s="28"/>
      <c r="J361" s="28" t="s">
        <v>700</v>
      </c>
    </row>
    <row r="362" spans="1:10" ht="60" customHeight="1">
      <c r="B362" s="25" t="s">
        <v>1372</v>
      </c>
      <c r="C362" s="26" t="s">
        <v>1373</v>
      </c>
      <c r="D362" s="26">
        <v>2016</v>
      </c>
      <c r="E362" s="26" t="s">
        <v>1374</v>
      </c>
      <c r="F362" s="26"/>
      <c r="G362" s="26"/>
      <c r="H362" s="26"/>
      <c r="I362" s="26"/>
      <c r="J362" s="26" t="s">
        <v>1375</v>
      </c>
    </row>
    <row r="363" spans="1:10" ht="60" customHeight="1">
      <c r="B363" s="25" t="s">
        <v>1376</v>
      </c>
      <c r="C363" s="26" t="s">
        <v>1377</v>
      </c>
      <c r="D363" s="26">
        <v>2017</v>
      </c>
      <c r="E363" s="26" t="s">
        <v>1378</v>
      </c>
      <c r="F363" s="26"/>
      <c r="G363" s="26"/>
      <c r="H363" s="26"/>
      <c r="I363" s="26"/>
      <c r="J363" s="26" t="s">
        <v>700</v>
      </c>
    </row>
    <row r="364" spans="1:10" ht="60" customHeight="1">
      <c r="B364" s="25" t="s">
        <v>1379</v>
      </c>
      <c r="C364" s="26" t="s">
        <v>1380</v>
      </c>
      <c r="D364" s="26">
        <v>2017</v>
      </c>
      <c r="E364" s="26" t="s">
        <v>1381</v>
      </c>
      <c r="F364" s="26"/>
      <c r="G364" s="26"/>
      <c r="H364" s="26"/>
      <c r="I364" s="26"/>
      <c r="J364" s="26" t="s">
        <v>43</v>
      </c>
    </row>
    <row r="365" spans="1:10" ht="60" customHeight="1">
      <c r="B365" s="25" t="s">
        <v>1382</v>
      </c>
      <c r="C365" s="26" t="s">
        <v>1383</v>
      </c>
      <c r="D365" s="26">
        <v>2019</v>
      </c>
      <c r="E365" s="26" t="s">
        <v>1384</v>
      </c>
      <c r="F365" s="26"/>
      <c r="G365" s="26"/>
      <c r="H365" s="26"/>
      <c r="I365" s="26"/>
      <c r="J365" s="26" t="s">
        <v>147</v>
      </c>
    </row>
    <row r="366" spans="1:10" ht="60" customHeight="1">
      <c r="A366" s="4" t="s">
        <v>299</v>
      </c>
      <c r="B366" s="25" t="s">
        <v>1385</v>
      </c>
      <c r="C366" s="26" t="s">
        <v>1386</v>
      </c>
      <c r="D366" s="26">
        <v>2016</v>
      </c>
      <c r="E366" s="26"/>
      <c r="F366" s="26"/>
      <c r="G366" s="26"/>
      <c r="H366" s="26"/>
      <c r="I366" s="26"/>
      <c r="J366" s="26"/>
    </row>
    <row r="367" spans="1:10" ht="60" customHeight="1">
      <c r="B367" s="25" t="s">
        <v>1387</v>
      </c>
      <c r="C367" s="26" t="s">
        <v>1388</v>
      </c>
      <c r="D367" s="26">
        <v>2018</v>
      </c>
      <c r="E367" s="26" t="s">
        <v>1389</v>
      </c>
      <c r="F367" s="26"/>
      <c r="G367" s="26"/>
      <c r="H367" s="26"/>
      <c r="I367" s="26"/>
      <c r="J367" s="26" t="s">
        <v>1390</v>
      </c>
    </row>
    <row r="368" spans="1:10" ht="60" customHeight="1">
      <c r="A368" s="4" t="s">
        <v>299</v>
      </c>
      <c r="B368" s="25" t="s">
        <v>1391</v>
      </c>
      <c r="C368" s="26" t="s">
        <v>1392</v>
      </c>
      <c r="D368" s="26">
        <v>2019</v>
      </c>
      <c r="E368" s="26" t="s">
        <v>406</v>
      </c>
      <c r="F368" s="26"/>
      <c r="G368" s="26"/>
      <c r="H368" s="26"/>
      <c r="I368" s="26"/>
      <c r="J368" s="26" t="s">
        <v>1393</v>
      </c>
    </row>
    <row r="369" spans="1:10" ht="180" customHeight="1">
      <c r="A369" s="4" t="s">
        <v>52</v>
      </c>
      <c r="B369" s="32" t="s">
        <v>1394</v>
      </c>
      <c r="C369" s="33" t="s">
        <v>1395</v>
      </c>
      <c r="D369" s="30">
        <v>2018</v>
      </c>
      <c r="E369" s="33" t="s">
        <v>1396</v>
      </c>
      <c r="F369" s="33" t="s">
        <v>56</v>
      </c>
      <c r="G369" s="30">
        <v>3</v>
      </c>
      <c r="H369" s="33" t="s">
        <v>212</v>
      </c>
      <c r="I369" s="33" t="s">
        <v>1397</v>
      </c>
      <c r="J369" s="33" t="s">
        <v>147</v>
      </c>
    </row>
    <row r="370" spans="1:10" ht="60" customHeight="1">
      <c r="B370" s="27" t="s">
        <v>1398</v>
      </c>
      <c r="C370" s="28" t="s">
        <v>1399</v>
      </c>
      <c r="D370" s="26">
        <v>2020</v>
      </c>
      <c r="E370" s="28" t="s">
        <v>1400</v>
      </c>
      <c r="F370" s="28"/>
      <c r="G370" s="28"/>
      <c r="H370" s="28"/>
      <c r="I370" s="28"/>
      <c r="J370" s="28" t="s">
        <v>1401</v>
      </c>
    </row>
    <row r="371" spans="1:10" ht="180.75" customHeight="1">
      <c r="A371" s="4" t="s">
        <v>52</v>
      </c>
      <c r="B371" s="29" t="s">
        <v>1402</v>
      </c>
      <c r="C371" s="30" t="s">
        <v>1403</v>
      </c>
      <c r="D371" s="30">
        <v>2019</v>
      </c>
      <c r="E371" s="30" t="s">
        <v>1404</v>
      </c>
      <c r="F371" s="30" t="s">
        <v>111</v>
      </c>
      <c r="G371" s="30" t="s">
        <v>111</v>
      </c>
      <c r="H371" s="30" t="s">
        <v>111</v>
      </c>
      <c r="I371" s="30" t="s">
        <v>1405</v>
      </c>
      <c r="J371" s="30" t="s">
        <v>1407</v>
      </c>
    </row>
    <row r="372" spans="1:10" ht="60" customHeight="1">
      <c r="B372" s="25" t="s">
        <v>1408</v>
      </c>
      <c r="C372" s="26" t="s">
        <v>1409</v>
      </c>
      <c r="D372" s="26">
        <v>2020</v>
      </c>
      <c r="E372" s="26" t="s">
        <v>1410</v>
      </c>
      <c r="F372" s="26"/>
      <c r="G372" s="26"/>
      <c r="H372" s="26"/>
      <c r="I372" s="26"/>
      <c r="J372" s="26" t="s">
        <v>24</v>
      </c>
    </row>
    <row r="373" spans="1:10" ht="60" customHeight="1">
      <c r="B373" s="27" t="s">
        <v>1411</v>
      </c>
      <c r="C373" s="28" t="s">
        <v>1412</v>
      </c>
      <c r="D373" s="26">
        <v>2018</v>
      </c>
      <c r="E373" s="28" t="s">
        <v>1413</v>
      </c>
      <c r="F373" s="28"/>
      <c r="G373" s="28"/>
      <c r="H373" s="28"/>
      <c r="I373" s="28"/>
      <c r="J373" s="28" t="s">
        <v>1414</v>
      </c>
    </row>
    <row r="374" spans="1:10" ht="165" customHeight="1">
      <c r="A374" s="4" t="s">
        <v>52</v>
      </c>
      <c r="B374" s="29" t="s">
        <v>1415</v>
      </c>
      <c r="C374" s="30" t="s">
        <v>1416</v>
      </c>
      <c r="D374" s="30">
        <v>2016</v>
      </c>
      <c r="E374" s="30" t="s">
        <v>1417</v>
      </c>
      <c r="F374" s="30" t="s">
        <v>56</v>
      </c>
      <c r="G374" s="30">
        <v>3</v>
      </c>
      <c r="H374" s="30" t="s">
        <v>1418</v>
      </c>
      <c r="I374" s="30" t="s">
        <v>1419</v>
      </c>
      <c r="J374" s="30" t="s">
        <v>1421</v>
      </c>
    </row>
    <row r="375" spans="1:10" ht="60" customHeight="1">
      <c r="B375" s="25" t="s">
        <v>1422</v>
      </c>
      <c r="C375" s="26" t="s">
        <v>1423</v>
      </c>
      <c r="D375" s="26">
        <v>2019</v>
      </c>
      <c r="E375" s="26" t="s">
        <v>1424</v>
      </c>
      <c r="F375" s="26"/>
      <c r="G375" s="26"/>
      <c r="H375" s="26"/>
      <c r="I375" s="26"/>
      <c r="J375" s="26" t="s">
        <v>95</v>
      </c>
    </row>
    <row r="376" spans="1:10" ht="60" customHeight="1">
      <c r="A376" s="4" t="s">
        <v>9</v>
      </c>
      <c r="B376" s="25" t="s">
        <v>1425</v>
      </c>
      <c r="C376" s="26" t="s">
        <v>1426</v>
      </c>
      <c r="D376" s="26">
        <v>2018</v>
      </c>
      <c r="E376" s="26"/>
      <c r="F376" s="26"/>
      <c r="G376" s="26"/>
      <c r="H376" s="26"/>
      <c r="I376" s="26"/>
      <c r="J376" s="26"/>
    </row>
    <row r="377" spans="1:10" ht="60" customHeight="1">
      <c r="B377" s="27" t="s">
        <v>1427</v>
      </c>
      <c r="C377" s="28" t="s">
        <v>1428</v>
      </c>
      <c r="D377" s="26">
        <v>2019</v>
      </c>
      <c r="E377" s="28" t="s">
        <v>1429</v>
      </c>
      <c r="F377" s="28"/>
      <c r="G377" s="28"/>
      <c r="H377" s="28"/>
      <c r="I377" s="28"/>
      <c r="J377" s="28" t="s">
        <v>24</v>
      </c>
    </row>
    <row r="378" spans="1:10" ht="60" customHeight="1">
      <c r="B378" s="27" t="s">
        <v>1430</v>
      </c>
      <c r="C378" s="28" t="s">
        <v>1431</v>
      </c>
      <c r="D378" s="26">
        <v>2020</v>
      </c>
      <c r="E378" s="28" t="s">
        <v>1432</v>
      </c>
      <c r="F378" s="28"/>
      <c r="G378" s="28"/>
      <c r="H378" s="28"/>
      <c r="I378" s="28"/>
      <c r="J378" s="28" t="s">
        <v>181</v>
      </c>
    </row>
    <row r="379" spans="1:10" ht="60" customHeight="1">
      <c r="B379" s="25" t="s">
        <v>1433</v>
      </c>
      <c r="C379" s="26" t="s">
        <v>421</v>
      </c>
      <c r="D379" s="26">
        <v>2018</v>
      </c>
      <c r="E379" s="26" t="s">
        <v>1434</v>
      </c>
      <c r="F379" s="26"/>
      <c r="G379" s="26"/>
      <c r="H379" s="26"/>
      <c r="I379" s="26"/>
      <c r="J379" s="26" t="s">
        <v>455</v>
      </c>
    </row>
    <row r="380" spans="1:10" ht="60" customHeight="1">
      <c r="B380" s="25" t="s">
        <v>1435</v>
      </c>
      <c r="C380" s="26" t="s">
        <v>1436</v>
      </c>
      <c r="D380" s="26">
        <v>2019</v>
      </c>
      <c r="E380" s="26" t="s">
        <v>1437</v>
      </c>
      <c r="F380" s="26"/>
      <c r="G380" s="26"/>
      <c r="H380" s="26"/>
      <c r="I380" s="26"/>
      <c r="J380" s="26" t="s">
        <v>1438</v>
      </c>
    </row>
    <row r="381" spans="1:10" ht="60" customHeight="1">
      <c r="B381" s="25" t="s">
        <v>1439</v>
      </c>
      <c r="C381" s="26" t="s">
        <v>1440</v>
      </c>
      <c r="D381" s="26">
        <v>2016</v>
      </c>
      <c r="E381" s="26" t="s">
        <v>1441</v>
      </c>
      <c r="F381" s="26"/>
      <c r="G381" s="26"/>
      <c r="H381" s="26"/>
      <c r="I381" s="26"/>
      <c r="J381" s="26" t="s">
        <v>51</v>
      </c>
    </row>
    <row r="382" spans="1:10" ht="60" customHeight="1">
      <c r="B382" s="25" t="s">
        <v>1442</v>
      </c>
      <c r="C382" s="26" t="s">
        <v>1443</v>
      </c>
      <c r="D382" s="26">
        <v>2016</v>
      </c>
      <c r="E382" s="26" t="s">
        <v>1444</v>
      </c>
      <c r="F382" s="26"/>
      <c r="G382" s="26"/>
      <c r="H382" s="26"/>
      <c r="I382" s="26"/>
      <c r="J382" s="26" t="s">
        <v>1414</v>
      </c>
    </row>
    <row r="383" spans="1:10" ht="60" customHeight="1">
      <c r="B383" s="25" t="s">
        <v>1445</v>
      </c>
      <c r="C383" s="26" t="s">
        <v>1446</v>
      </c>
      <c r="D383" s="26">
        <v>2017</v>
      </c>
      <c r="E383" s="26" t="s">
        <v>1447</v>
      </c>
      <c r="F383" s="26"/>
      <c r="G383" s="26"/>
      <c r="H383" s="26"/>
      <c r="I383" s="26"/>
      <c r="J383" s="26" t="s">
        <v>700</v>
      </c>
    </row>
    <row r="384" spans="1:10" ht="60" customHeight="1">
      <c r="B384" s="27" t="s">
        <v>1448</v>
      </c>
      <c r="C384" s="28" t="s">
        <v>1449</v>
      </c>
      <c r="D384" s="26">
        <v>2017</v>
      </c>
      <c r="E384" s="28" t="s">
        <v>1450</v>
      </c>
      <c r="F384" s="28"/>
      <c r="G384" s="28"/>
      <c r="H384" s="28"/>
      <c r="I384" s="28"/>
      <c r="J384" s="28" t="s">
        <v>219</v>
      </c>
    </row>
    <row r="385" spans="1:10" ht="135.75" customHeight="1">
      <c r="A385" s="4" t="s">
        <v>52</v>
      </c>
      <c r="B385" s="29" t="s">
        <v>1451</v>
      </c>
      <c r="C385" s="30" t="s">
        <v>1452</v>
      </c>
      <c r="D385" s="30">
        <v>2017</v>
      </c>
      <c r="E385" s="30" t="s">
        <v>1453</v>
      </c>
      <c r="F385" s="30" t="s">
        <v>56</v>
      </c>
      <c r="G385" s="30" t="s">
        <v>1454</v>
      </c>
      <c r="H385" s="30" t="s">
        <v>1455</v>
      </c>
      <c r="I385" s="30" t="s">
        <v>294</v>
      </c>
      <c r="J385" s="30" t="s">
        <v>147</v>
      </c>
    </row>
    <row r="386" spans="1:10" ht="60" customHeight="1">
      <c r="B386" s="25" t="s">
        <v>1456</v>
      </c>
      <c r="C386" s="26" t="s">
        <v>1457</v>
      </c>
      <c r="D386" s="26">
        <v>2016</v>
      </c>
      <c r="E386" s="26" t="s">
        <v>1458</v>
      </c>
      <c r="F386" s="26"/>
      <c r="G386" s="26"/>
      <c r="H386" s="26"/>
      <c r="I386" s="26"/>
      <c r="J386" s="26" t="s">
        <v>1080</v>
      </c>
    </row>
    <row r="387" spans="1:10" ht="60" customHeight="1">
      <c r="B387" s="25" t="s">
        <v>1459</v>
      </c>
      <c r="C387" s="26" t="s">
        <v>1460</v>
      </c>
      <c r="D387" s="26">
        <v>2018</v>
      </c>
      <c r="E387" s="26" t="s">
        <v>1461</v>
      </c>
      <c r="F387" s="26"/>
      <c r="G387" s="26"/>
      <c r="H387" s="26"/>
      <c r="I387" s="26"/>
      <c r="J387" s="26" t="s">
        <v>147</v>
      </c>
    </row>
    <row r="388" spans="1:10" ht="60" customHeight="1">
      <c r="B388" s="27" t="s">
        <v>1462</v>
      </c>
      <c r="C388" s="28" t="s">
        <v>1463</v>
      </c>
      <c r="D388" s="26">
        <v>2019</v>
      </c>
      <c r="E388" s="28" t="s">
        <v>1464</v>
      </c>
      <c r="F388" s="28"/>
      <c r="G388" s="28"/>
      <c r="H388" s="28"/>
      <c r="I388" s="28"/>
      <c r="J388" s="28" t="s">
        <v>99</v>
      </c>
    </row>
    <row r="389" spans="1:10" ht="60" customHeight="1">
      <c r="B389" s="25" t="s">
        <v>1465</v>
      </c>
      <c r="C389" s="26" t="s">
        <v>1466</v>
      </c>
      <c r="D389" s="26">
        <v>2018</v>
      </c>
      <c r="E389" s="26" t="s">
        <v>1467</v>
      </c>
      <c r="F389" s="26"/>
      <c r="G389" s="26"/>
      <c r="H389" s="26"/>
      <c r="I389" s="26"/>
      <c r="J389" s="26" t="s">
        <v>1468</v>
      </c>
    </row>
    <row r="390" spans="1:10" ht="168" customHeight="1">
      <c r="A390" s="4" t="s">
        <v>52</v>
      </c>
      <c r="B390" s="29" t="s">
        <v>1469</v>
      </c>
      <c r="C390" s="30" t="s">
        <v>1470</v>
      </c>
      <c r="D390" s="30">
        <v>2016</v>
      </c>
      <c r="E390" s="30" t="s">
        <v>1471</v>
      </c>
      <c r="F390" s="30" t="s">
        <v>111</v>
      </c>
      <c r="G390" s="30" t="s">
        <v>111</v>
      </c>
      <c r="H390" s="30" t="s">
        <v>111</v>
      </c>
      <c r="I390" s="30" t="s">
        <v>1472</v>
      </c>
      <c r="J390" s="30" t="s">
        <v>111</v>
      </c>
    </row>
    <row r="391" spans="1:10" ht="60" customHeight="1">
      <c r="B391" s="27" t="s">
        <v>1473</v>
      </c>
      <c r="C391" s="28" t="s">
        <v>1474</v>
      </c>
      <c r="D391" s="26">
        <v>2016</v>
      </c>
      <c r="E391" s="28" t="s">
        <v>1475</v>
      </c>
      <c r="F391" s="28"/>
      <c r="G391" s="28"/>
      <c r="H391" s="28"/>
      <c r="I391" s="28"/>
      <c r="J391" s="28" t="s">
        <v>24</v>
      </c>
    </row>
    <row r="392" spans="1:10" ht="60" customHeight="1">
      <c r="B392" s="27" t="s">
        <v>1476</v>
      </c>
      <c r="C392" s="28" t="s">
        <v>1477</v>
      </c>
      <c r="D392" s="26">
        <v>2019</v>
      </c>
      <c r="E392" s="28" t="s">
        <v>1478</v>
      </c>
      <c r="F392" s="28"/>
      <c r="G392" s="28"/>
      <c r="H392" s="28"/>
      <c r="I392" s="28"/>
      <c r="J392" s="28" t="s">
        <v>1479</v>
      </c>
    </row>
    <row r="393" spans="1:10" ht="60" customHeight="1">
      <c r="B393" s="25" t="s">
        <v>1480</v>
      </c>
      <c r="C393" s="26" t="s">
        <v>1481</v>
      </c>
      <c r="D393" s="26">
        <v>2017</v>
      </c>
      <c r="E393" s="26" t="s">
        <v>1482</v>
      </c>
      <c r="F393" s="26"/>
      <c r="G393" s="26"/>
      <c r="H393" s="26"/>
      <c r="I393" s="26"/>
      <c r="J393" s="26" t="s">
        <v>132</v>
      </c>
    </row>
    <row r="394" spans="1:10" ht="60" customHeight="1">
      <c r="B394" s="25" t="s">
        <v>1483</v>
      </c>
      <c r="C394" s="26" t="s">
        <v>1484</v>
      </c>
      <c r="D394" s="26">
        <v>2017</v>
      </c>
      <c r="E394" s="26" t="s">
        <v>1485</v>
      </c>
      <c r="F394" s="26"/>
      <c r="G394" s="26"/>
      <c r="H394" s="26"/>
      <c r="I394" s="26"/>
      <c r="J394" s="26" t="s">
        <v>143</v>
      </c>
    </row>
    <row r="395" spans="1:10" ht="60" customHeight="1">
      <c r="B395" s="25" t="s">
        <v>1486</v>
      </c>
      <c r="C395" s="26" t="s">
        <v>1487</v>
      </c>
      <c r="D395" s="26">
        <v>2016</v>
      </c>
      <c r="E395" s="26" t="s">
        <v>1488</v>
      </c>
      <c r="F395" s="26"/>
      <c r="G395" s="26"/>
      <c r="H395" s="26"/>
      <c r="I395" s="26"/>
      <c r="J395" s="26" t="s">
        <v>51</v>
      </c>
    </row>
    <row r="396" spans="1:10" ht="60" customHeight="1">
      <c r="B396" s="27" t="s">
        <v>1489</v>
      </c>
      <c r="C396" s="28" t="s">
        <v>1490</v>
      </c>
      <c r="D396" s="26">
        <v>2016</v>
      </c>
      <c r="E396" s="28" t="s">
        <v>1491</v>
      </c>
      <c r="F396" s="28"/>
      <c r="G396" s="28"/>
      <c r="H396" s="28"/>
      <c r="I396" s="28"/>
      <c r="J396" s="28" t="s">
        <v>1492</v>
      </c>
    </row>
    <row r="397" spans="1:10" ht="60" customHeight="1">
      <c r="B397" s="25" t="s">
        <v>1493</v>
      </c>
      <c r="C397" s="26" t="s">
        <v>1494</v>
      </c>
      <c r="D397" s="26">
        <v>2017</v>
      </c>
      <c r="E397" s="26" t="s">
        <v>1495</v>
      </c>
      <c r="F397" s="26"/>
      <c r="G397" s="26"/>
      <c r="H397" s="26"/>
      <c r="I397" s="26"/>
      <c r="J397" s="26" t="s">
        <v>451</v>
      </c>
    </row>
    <row r="398" spans="1:10" ht="60" customHeight="1">
      <c r="B398" s="25" t="s">
        <v>1496</v>
      </c>
      <c r="C398" s="26" t="s">
        <v>1497</v>
      </c>
      <c r="D398" s="26">
        <v>2018</v>
      </c>
      <c r="E398" s="26" t="s">
        <v>1498</v>
      </c>
      <c r="F398" s="26"/>
      <c r="G398" s="26"/>
      <c r="H398" s="26"/>
      <c r="I398" s="26"/>
      <c r="J398" s="26" t="s">
        <v>31</v>
      </c>
    </row>
    <row r="399" spans="1:10" ht="149.25" customHeight="1">
      <c r="A399" s="4" t="s">
        <v>52</v>
      </c>
      <c r="B399" s="29" t="s">
        <v>1499</v>
      </c>
      <c r="C399" s="30" t="s">
        <v>1500</v>
      </c>
      <c r="D399" s="30">
        <v>2017</v>
      </c>
      <c r="E399" s="30" t="s">
        <v>1501</v>
      </c>
      <c r="F399" s="30" t="s">
        <v>56</v>
      </c>
      <c r="G399" s="30" t="s">
        <v>111</v>
      </c>
      <c r="H399" s="30" t="s">
        <v>111</v>
      </c>
      <c r="I399" s="30" t="s">
        <v>1502</v>
      </c>
      <c r="J399" s="30" t="s">
        <v>1504</v>
      </c>
    </row>
    <row r="400" spans="1:10" ht="60" customHeight="1">
      <c r="B400" s="25" t="s">
        <v>1505</v>
      </c>
      <c r="C400" s="26" t="s">
        <v>1506</v>
      </c>
      <c r="D400" s="26"/>
      <c r="E400" s="26" t="s">
        <v>1507</v>
      </c>
      <c r="F400" s="26"/>
      <c r="G400" s="26"/>
      <c r="H400" s="26"/>
      <c r="I400" s="26"/>
      <c r="J400" s="26" t="s">
        <v>51</v>
      </c>
    </row>
    <row r="401" spans="1:10" ht="136.5" customHeight="1">
      <c r="A401" s="4" t="s">
        <v>52</v>
      </c>
      <c r="B401" s="29" t="s">
        <v>1508</v>
      </c>
      <c r="C401" s="30" t="s">
        <v>1509</v>
      </c>
      <c r="D401" s="30">
        <v>2017</v>
      </c>
      <c r="E401" s="30" t="s">
        <v>1510</v>
      </c>
      <c r="F401" s="30" t="s">
        <v>56</v>
      </c>
      <c r="G401" s="30">
        <v>2</v>
      </c>
      <c r="H401" s="30" t="s">
        <v>111</v>
      </c>
      <c r="I401" s="30" t="s">
        <v>294</v>
      </c>
      <c r="J401" s="30" t="s">
        <v>43</v>
      </c>
    </row>
    <row r="402" spans="1:10" ht="60" customHeight="1">
      <c r="B402" s="25" t="s">
        <v>1512</v>
      </c>
      <c r="C402" s="26" t="s">
        <v>1513</v>
      </c>
      <c r="D402" s="26">
        <v>2018</v>
      </c>
      <c r="E402" s="26" t="s">
        <v>1514</v>
      </c>
      <c r="F402" s="26"/>
      <c r="G402" s="26"/>
      <c r="H402" s="26"/>
      <c r="I402" s="26"/>
      <c r="J402" s="26" t="s">
        <v>208</v>
      </c>
    </row>
    <row r="403" spans="1:10" ht="60" customHeight="1">
      <c r="B403" s="27" t="s">
        <v>1515</v>
      </c>
      <c r="C403" s="28" t="s">
        <v>1516</v>
      </c>
      <c r="D403" s="26">
        <v>2018</v>
      </c>
      <c r="E403" s="28" t="s">
        <v>1517</v>
      </c>
      <c r="F403" s="28"/>
      <c r="G403" s="28"/>
      <c r="H403" s="28"/>
      <c r="I403" s="28"/>
      <c r="J403" s="28" t="s">
        <v>326</v>
      </c>
    </row>
    <row r="404" spans="1:10" ht="60.75" customHeight="1">
      <c r="B404" s="25" t="s">
        <v>1518</v>
      </c>
      <c r="C404" s="26" t="s">
        <v>1519</v>
      </c>
      <c r="D404" s="26">
        <v>2020</v>
      </c>
      <c r="E404" s="26" t="s">
        <v>1520</v>
      </c>
      <c r="F404" s="26"/>
      <c r="G404" s="26"/>
      <c r="H404" s="26"/>
      <c r="I404" s="26"/>
      <c r="J404" s="26" t="s">
        <v>1521</v>
      </c>
    </row>
    <row r="405" spans="1:10" ht="151.5" customHeight="1">
      <c r="A405" s="4" t="s">
        <v>52</v>
      </c>
      <c r="B405" s="29" t="s">
        <v>1522</v>
      </c>
      <c r="C405" s="30" t="s">
        <v>1523</v>
      </c>
      <c r="D405" s="30">
        <v>2018</v>
      </c>
      <c r="E405" s="30" t="s">
        <v>1524</v>
      </c>
      <c r="F405" s="30" t="s">
        <v>56</v>
      </c>
      <c r="G405" s="30" t="s">
        <v>111</v>
      </c>
      <c r="H405" s="30" t="s">
        <v>1525</v>
      </c>
      <c r="I405" s="30" t="s">
        <v>304</v>
      </c>
      <c r="J405" s="30" t="s">
        <v>124</v>
      </c>
    </row>
    <row r="406" spans="1:10" ht="151.5" customHeight="1">
      <c r="A406" s="4" t="s">
        <v>52</v>
      </c>
      <c r="B406" s="29" t="s">
        <v>1527</v>
      </c>
      <c r="C406" s="30" t="s">
        <v>1528</v>
      </c>
      <c r="D406" s="30">
        <v>2017</v>
      </c>
      <c r="E406" s="30" t="s">
        <v>1529</v>
      </c>
      <c r="F406" s="30" t="s">
        <v>56</v>
      </c>
      <c r="G406" s="30">
        <v>3</v>
      </c>
      <c r="H406" s="30" t="s">
        <v>1530</v>
      </c>
      <c r="I406" s="30" t="s">
        <v>1531</v>
      </c>
      <c r="J406" s="30" t="s">
        <v>1533</v>
      </c>
    </row>
    <row r="407" spans="1:10" ht="60" customHeight="1">
      <c r="B407" s="25" t="s">
        <v>1534</v>
      </c>
      <c r="C407" s="26" t="s">
        <v>1535</v>
      </c>
      <c r="D407" s="26">
        <v>2020</v>
      </c>
      <c r="E407" s="26" t="s">
        <v>1536</v>
      </c>
      <c r="F407" s="26"/>
      <c r="G407" s="26"/>
      <c r="H407" s="26"/>
      <c r="I407" s="26"/>
      <c r="J407" s="26" t="s">
        <v>1521</v>
      </c>
    </row>
    <row r="408" spans="1:10" ht="60" customHeight="1">
      <c r="B408" s="25" t="s">
        <v>1537</v>
      </c>
      <c r="C408" s="26" t="s">
        <v>1538</v>
      </c>
      <c r="D408" s="26">
        <v>2019</v>
      </c>
      <c r="E408" s="26" t="s">
        <v>1539</v>
      </c>
      <c r="F408" s="26"/>
      <c r="G408" s="26"/>
      <c r="H408" s="26"/>
      <c r="I408" s="26"/>
      <c r="J408" s="26" t="s">
        <v>147</v>
      </c>
    </row>
    <row r="409" spans="1:10" ht="120">
      <c r="A409" s="4" t="s">
        <v>52</v>
      </c>
      <c r="B409" s="29" t="s">
        <v>1540</v>
      </c>
      <c r="C409" s="30" t="s">
        <v>1541</v>
      </c>
      <c r="D409" s="30">
        <v>2018</v>
      </c>
      <c r="E409" s="30" t="s">
        <v>1542</v>
      </c>
      <c r="F409" s="30" t="s">
        <v>56</v>
      </c>
      <c r="G409" s="30">
        <v>4</v>
      </c>
      <c r="H409" s="30" t="s">
        <v>118</v>
      </c>
      <c r="I409" s="30" t="s">
        <v>1543</v>
      </c>
      <c r="J409" s="30" t="s">
        <v>24</v>
      </c>
    </row>
    <row r="410" spans="1:10" ht="92.25" customHeight="1">
      <c r="A410" s="4" t="s">
        <v>52</v>
      </c>
      <c r="B410" s="29" t="s">
        <v>1544</v>
      </c>
      <c r="C410" s="30" t="s">
        <v>1545</v>
      </c>
      <c r="D410" s="30">
        <v>2016</v>
      </c>
      <c r="E410" s="30" t="s">
        <v>1546</v>
      </c>
      <c r="F410" s="30" t="s">
        <v>56</v>
      </c>
      <c r="G410" s="30">
        <v>3</v>
      </c>
      <c r="H410" s="30" t="s">
        <v>261</v>
      </c>
      <c r="I410" s="30" t="s">
        <v>1341</v>
      </c>
      <c r="J410" s="30" t="s">
        <v>726</v>
      </c>
    </row>
    <row r="411" spans="1:10" ht="60" customHeight="1">
      <c r="B411" s="25" t="s">
        <v>1547</v>
      </c>
      <c r="C411" s="26" t="s">
        <v>1548</v>
      </c>
      <c r="D411" s="26">
        <v>2018</v>
      </c>
      <c r="E411" s="26" t="s">
        <v>1549</v>
      </c>
      <c r="F411" s="26"/>
      <c r="G411" s="26"/>
      <c r="H411" s="26"/>
      <c r="I411" s="26"/>
      <c r="J411" s="26" t="s">
        <v>167</v>
      </c>
    </row>
    <row r="412" spans="1:10" ht="60" customHeight="1">
      <c r="B412" s="25" t="s">
        <v>1550</v>
      </c>
      <c r="C412" s="26" t="s">
        <v>1551</v>
      </c>
      <c r="D412" s="26">
        <v>2020</v>
      </c>
      <c r="E412" s="26" t="s">
        <v>1552</v>
      </c>
      <c r="F412" s="26"/>
      <c r="G412" s="26"/>
      <c r="H412" s="26"/>
      <c r="I412" s="26"/>
      <c r="J412" s="26" t="s">
        <v>1553</v>
      </c>
    </row>
    <row r="413" spans="1:10" ht="60" customHeight="1">
      <c r="B413" s="25" t="s">
        <v>1554</v>
      </c>
      <c r="C413" s="26" t="s">
        <v>1555</v>
      </c>
      <c r="D413" s="26">
        <v>2020</v>
      </c>
      <c r="E413" s="26" t="s">
        <v>1556</v>
      </c>
      <c r="F413" s="26"/>
      <c r="G413" s="26"/>
      <c r="H413" s="26"/>
      <c r="I413" s="26"/>
      <c r="J413" s="26" t="s">
        <v>181</v>
      </c>
    </row>
    <row r="414" spans="1:10" ht="60" customHeight="1">
      <c r="A414" s="4" t="s">
        <v>299</v>
      </c>
      <c r="B414" s="25" t="s">
        <v>1557</v>
      </c>
      <c r="C414" s="26" t="s">
        <v>1558</v>
      </c>
      <c r="D414" s="26">
        <v>2016</v>
      </c>
      <c r="E414" s="26"/>
      <c r="F414" s="26"/>
      <c r="G414" s="26"/>
      <c r="H414" s="26"/>
      <c r="I414" s="26"/>
      <c r="J414" s="26" t="s">
        <v>1559</v>
      </c>
    </row>
    <row r="415" spans="1:10" ht="96">
      <c r="A415" s="4" t="s">
        <v>52</v>
      </c>
      <c r="B415" s="29" t="s">
        <v>1560</v>
      </c>
      <c r="C415" s="30" t="s">
        <v>1561</v>
      </c>
      <c r="D415" s="30">
        <v>2016</v>
      </c>
      <c r="E415" s="30" t="s">
        <v>1562</v>
      </c>
      <c r="F415" s="30" t="s">
        <v>56</v>
      </c>
      <c r="G415" s="30" t="s">
        <v>111</v>
      </c>
      <c r="H415" s="30" t="s">
        <v>1563</v>
      </c>
      <c r="I415" s="30" t="s">
        <v>1564</v>
      </c>
      <c r="J415" s="30" t="s">
        <v>1313</v>
      </c>
    </row>
    <row r="416" spans="1:10" ht="60" customHeight="1">
      <c r="B416" s="25" t="s">
        <v>1566</v>
      </c>
      <c r="C416" s="26" t="s">
        <v>1567</v>
      </c>
      <c r="D416" s="26">
        <v>2016</v>
      </c>
      <c r="E416" s="26" t="s">
        <v>1568</v>
      </c>
      <c r="F416" s="26"/>
      <c r="G416" s="26"/>
      <c r="H416" s="26"/>
      <c r="I416" s="26"/>
      <c r="J416" s="26" t="s">
        <v>95</v>
      </c>
    </row>
    <row r="417" spans="1:10" ht="60" customHeight="1">
      <c r="B417" s="25" t="s">
        <v>1569</v>
      </c>
      <c r="C417" s="26" t="s">
        <v>1570</v>
      </c>
      <c r="D417" s="26">
        <v>2019</v>
      </c>
      <c r="E417" s="26" t="s">
        <v>1571</v>
      </c>
      <c r="F417" s="26"/>
      <c r="G417" s="26"/>
      <c r="H417" s="26"/>
      <c r="I417" s="26"/>
      <c r="J417" s="26" t="s">
        <v>1572</v>
      </c>
    </row>
    <row r="418" spans="1:10" ht="60" customHeight="1">
      <c r="B418" s="25" t="s">
        <v>1573</v>
      </c>
      <c r="C418" s="26" t="s">
        <v>1574</v>
      </c>
      <c r="D418" s="26">
        <v>2019</v>
      </c>
      <c r="E418" s="26" t="s">
        <v>1575</v>
      </c>
      <c r="F418" s="26"/>
      <c r="G418" s="26"/>
      <c r="H418" s="26"/>
      <c r="I418" s="26"/>
      <c r="J418" s="26" t="s">
        <v>95</v>
      </c>
    </row>
    <row r="419" spans="1:10" ht="60" customHeight="1">
      <c r="B419" s="25" t="s">
        <v>1576</v>
      </c>
      <c r="C419" s="26" t="s">
        <v>1577</v>
      </c>
      <c r="D419" s="26">
        <v>2018</v>
      </c>
      <c r="E419" s="26" t="s">
        <v>1578</v>
      </c>
      <c r="F419" s="26"/>
      <c r="G419" s="26"/>
      <c r="H419" s="26"/>
      <c r="I419" s="26"/>
      <c r="J419" s="26" t="s">
        <v>1313</v>
      </c>
    </row>
    <row r="420" spans="1:10" ht="60" customHeight="1">
      <c r="B420" s="27" t="s">
        <v>1579</v>
      </c>
      <c r="C420" s="28" t="s">
        <v>1580</v>
      </c>
      <c r="D420" s="26">
        <v>2017</v>
      </c>
      <c r="E420" s="28" t="s">
        <v>1581</v>
      </c>
      <c r="F420" s="28"/>
      <c r="G420" s="28"/>
      <c r="H420" s="28"/>
      <c r="I420" s="28"/>
      <c r="J420" s="28" t="s">
        <v>791</v>
      </c>
    </row>
    <row r="421" spans="1:10" ht="60" customHeight="1">
      <c r="B421" s="27" t="s">
        <v>1582</v>
      </c>
      <c r="C421" s="28" t="s">
        <v>1583</v>
      </c>
      <c r="D421" s="26">
        <v>2019</v>
      </c>
      <c r="E421" s="28" t="s">
        <v>1584</v>
      </c>
      <c r="F421" s="28"/>
      <c r="G421" s="28"/>
      <c r="H421" s="28"/>
      <c r="I421" s="28"/>
      <c r="J421" s="28" t="s">
        <v>1585</v>
      </c>
    </row>
    <row r="422" spans="1:10" ht="60" customHeight="1">
      <c r="B422" s="25" t="s">
        <v>1586</v>
      </c>
      <c r="C422" s="26" t="s">
        <v>1587</v>
      </c>
      <c r="D422" s="26">
        <v>2018</v>
      </c>
      <c r="E422" s="26" t="s">
        <v>1588</v>
      </c>
      <c r="F422" s="26"/>
      <c r="G422" s="26"/>
      <c r="H422" s="26"/>
      <c r="I422" s="26"/>
      <c r="J422" s="26" t="s">
        <v>1070</v>
      </c>
    </row>
    <row r="423" spans="1:10" ht="108">
      <c r="A423" s="4" t="s">
        <v>52</v>
      </c>
      <c r="B423" s="29" t="s">
        <v>1589</v>
      </c>
      <c r="C423" s="30" t="s">
        <v>1590</v>
      </c>
      <c r="D423" s="30">
        <v>2018</v>
      </c>
      <c r="E423" s="30" t="s">
        <v>1591</v>
      </c>
      <c r="F423" s="30" t="s">
        <v>56</v>
      </c>
      <c r="G423" s="30" t="s">
        <v>1592</v>
      </c>
      <c r="H423" s="30" t="s">
        <v>1078</v>
      </c>
      <c r="I423" s="30" t="s">
        <v>1593</v>
      </c>
      <c r="J423" s="30" t="s">
        <v>1594</v>
      </c>
    </row>
    <row r="424" spans="1:10" ht="60" customHeight="1">
      <c r="B424" s="25" t="s">
        <v>1595</v>
      </c>
      <c r="C424" s="26" t="s">
        <v>1596</v>
      </c>
      <c r="D424" s="26">
        <v>2019</v>
      </c>
      <c r="E424" s="26" t="s">
        <v>1597</v>
      </c>
      <c r="F424" s="26"/>
      <c r="G424" s="26"/>
      <c r="H424" s="26"/>
      <c r="I424" s="26"/>
      <c r="J424" s="26" t="s">
        <v>143</v>
      </c>
    </row>
    <row r="425" spans="1:10" ht="60" customHeight="1">
      <c r="B425" s="25" t="s">
        <v>1599</v>
      </c>
      <c r="C425" s="26" t="s">
        <v>1600</v>
      </c>
      <c r="D425" s="26">
        <v>2018</v>
      </c>
      <c r="E425" s="26" t="s">
        <v>1601</v>
      </c>
      <c r="F425" s="26"/>
      <c r="G425" s="26"/>
      <c r="H425" s="26"/>
      <c r="I425" s="26"/>
      <c r="J425" s="26" t="s">
        <v>24</v>
      </c>
    </row>
    <row r="426" spans="1:10" ht="60" customHeight="1">
      <c r="B426" s="25" t="s">
        <v>1602</v>
      </c>
      <c r="C426" s="26" t="s">
        <v>1603</v>
      </c>
      <c r="D426" s="26">
        <v>2019</v>
      </c>
      <c r="E426" s="26" t="s">
        <v>1604</v>
      </c>
      <c r="F426" s="26"/>
      <c r="G426" s="26"/>
      <c r="H426" s="26"/>
      <c r="I426" s="26"/>
      <c r="J426" s="26" t="s">
        <v>1605</v>
      </c>
    </row>
    <row r="427" spans="1:10" ht="60" customHeight="1">
      <c r="B427" s="25" t="s">
        <v>1606</v>
      </c>
      <c r="C427" s="26" t="s">
        <v>1607</v>
      </c>
      <c r="D427" s="26">
        <v>2018</v>
      </c>
      <c r="E427" s="26" t="s">
        <v>1608</v>
      </c>
      <c r="F427" s="26"/>
      <c r="G427" s="26"/>
      <c r="H427" s="26"/>
      <c r="I427" s="26"/>
      <c r="J427" s="26" t="s">
        <v>1609</v>
      </c>
    </row>
    <row r="428" spans="1:10" ht="60" customHeight="1">
      <c r="B428" s="25" t="s">
        <v>1610</v>
      </c>
      <c r="C428" s="26" t="s">
        <v>1611</v>
      </c>
      <c r="D428" s="26">
        <v>2018</v>
      </c>
      <c r="E428" s="26" t="s">
        <v>1612</v>
      </c>
      <c r="F428" s="26"/>
      <c r="G428" s="26"/>
      <c r="H428" s="26"/>
      <c r="I428" s="26"/>
      <c r="J428" s="26" t="s">
        <v>95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2A0C1-2809-489E-A2EA-C115192814EF}">
  <sheetPr>
    <tabColor rgb="FFFFFF00"/>
  </sheetPr>
  <dimension ref="A1:T79"/>
  <sheetViews>
    <sheetView zoomScale="70" zoomScaleNormal="110" workbookViewId="0">
      <pane ySplit="1" topLeftCell="A79" activePane="bottomLeft" state="frozen"/>
      <selection pane="bottomLeft" activeCell="A80" sqref="A80"/>
    </sheetView>
  </sheetViews>
  <sheetFormatPr defaultColWidth="9.26953125" defaultRowHeight="14.5"/>
  <cols>
    <col min="1" max="5" width="9.26953125" style="3"/>
    <col min="6" max="6" width="31.7265625" style="3" customWidth="1"/>
    <col min="7" max="7" width="9.26953125" style="3"/>
    <col min="8" max="8" width="9.26953125" style="1"/>
    <col min="9" max="16384" width="9.26953125" style="3"/>
  </cols>
  <sheetData>
    <row r="1" spans="1:20" s="12" customFormat="1" ht="108">
      <c r="A1" s="12" t="s">
        <v>2200</v>
      </c>
      <c r="B1" s="13" t="s">
        <v>0</v>
      </c>
      <c r="C1" s="13" t="s">
        <v>1</v>
      </c>
      <c r="D1" s="13" t="s">
        <v>2</v>
      </c>
      <c r="E1" s="13" t="s">
        <v>8</v>
      </c>
      <c r="F1" s="13" t="s">
        <v>3</v>
      </c>
      <c r="G1" s="13" t="s">
        <v>4</v>
      </c>
      <c r="H1" s="13" t="s">
        <v>5</v>
      </c>
      <c r="I1" s="13" t="s">
        <v>6</v>
      </c>
      <c r="J1" s="13" t="s">
        <v>7</v>
      </c>
      <c r="K1" s="13" t="s">
        <v>1613</v>
      </c>
      <c r="L1" s="13" t="s">
        <v>1614</v>
      </c>
      <c r="M1" s="13" t="s">
        <v>1615</v>
      </c>
      <c r="N1" s="13" t="s">
        <v>1616</v>
      </c>
      <c r="O1" s="13" t="s">
        <v>1617</v>
      </c>
      <c r="P1" s="13" t="s">
        <v>1618</v>
      </c>
      <c r="Q1" s="13" t="s">
        <v>1619</v>
      </c>
      <c r="R1" s="13" t="s">
        <v>1620</v>
      </c>
      <c r="S1" s="13" t="s">
        <v>1621</v>
      </c>
    </row>
    <row r="2" spans="1:20" s="4" customFormat="1" ht="105.75" customHeight="1">
      <c r="A2" s="4" t="s">
        <v>2199</v>
      </c>
      <c r="B2" s="17" t="s">
        <v>300</v>
      </c>
      <c r="C2" s="17" t="s">
        <v>301</v>
      </c>
      <c r="D2" s="17">
        <v>2016</v>
      </c>
      <c r="E2" s="17" t="s">
        <v>307</v>
      </c>
      <c r="F2" s="17" t="s">
        <v>302</v>
      </c>
      <c r="G2" s="45" t="s">
        <v>56</v>
      </c>
      <c r="H2" s="45">
        <v>6</v>
      </c>
      <c r="I2" s="45" t="s">
        <v>118</v>
      </c>
      <c r="J2" s="45" t="s">
        <v>304</v>
      </c>
      <c r="K2" s="45" t="s">
        <v>305</v>
      </c>
      <c r="L2" s="45" t="s">
        <v>306</v>
      </c>
      <c r="M2" s="17" t="s">
        <v>1622</v>
      </c>
      <c r="N2" s="17" t="s">
        <v>1623</v>
      </c>
      <c r="O2" s="46" t="s">
        <v>761</v>
      </c>
      <c r="P2" s="46" t="s">
        <v>56</v>
      </c>
      <c r="Q2" s="17" t="s">
        <v>761</v>
      </c>
      <c r="R2" s="46" t="s">
        <v>1624</v>
      </c>
      <c r="S2" s="46" t="s">
        <v>1625</v>
      </c>
    </row>
    <row r="3" spans="1:20" s="4" customFormat="1" ht="147" customHeight="1">
      <c r="A3" s="4" t="s">
        <v>2199</v>
      </c>
      <c r="B3" s="17" t="s">
        <v>290</v>
      </c>
      <c r="C3" s="17" t="s">
        <v>291</v>
      </c>
      <c r="D3" s="17">
        <v>2017</v>
      </c>
      <c r="E3" s="17" t="s">
        <v>296</v>
      </c>
      <c r="F3" s="17" t="s">
        <v>292</v>
      </c>
      <c r="G3" s="17" t="s">
        <v>56</v>
      </c>
      <c r="H3" s="17">
        <v>3</v>
      </c>
      <c r="I3" s="17" t="s">
        <v>118</v>
      </c>
      <c r="J3" s="17" t="s">
        <v>294</v>
      </c>
      <c r="K3" s="15" t="s">
        <v>2138</v>
      </c>
      <c r="L3" s="17" t="s">
        <v>295</v>
      </c>
      <c r="M3" s="47" t="s">
        <v>761</v>
      </c>
      <c r="N3" s="47" t="s">
        <v>56</v>
      </c>
      <c r="O3" s="47" t="s">
        <v>1626</v>
      </c>
      <c r="P3" s="47" t="s">
        <v>1627</v>
      </c>
      <c r="Q3" s="47" t="s">
        <v>761</v>
      </c>
      <c r="R3" s="47" t="s">
        <v>1598</v>
      </c>
      <c r="S3" s="47" t="s">
        <v>761</v>
      </c>
      <c r="T3" s="7"/>
    </row>
    <row r="4" spans="1:20" s="4" customFormat="1" ht="212.25" customHeight="1">
      <c r="A4" s="4" t="s">
        <v>2199</v>
      </c>
      <c r="B4" s="17" t="s">
        <v>1255</v>
      </c>
      <c r="C4" s="17" t="s">
        <v>1256</v>
      </c>
      <c r="D4" s="17">
        <v>2017</v>
      </c>
      <c r="E4" s="17" t="s">
        <v>1259</v>
      </c>
      <c r="F4" s="17" t="s">
        <v>1257</v>
      </c>
      <c r="G4" s="17" t="s">
        <v>56</v>
      </c>
      <c r="H4" s="17">
        <v>3</v>
      </c>
      <c r="I4" s="17" t="s">
        <v>118</v>
      </c>
      <c r="J4" s="17" t="s">
        <v>119</v>
      </c>
      <c r="K4" s="15" t="s">
        <v>2139</v>
      </c>
      <c r="L4" s="17" t="s">
        <v>1258</v>
      </c>
      <c r="M4" s="17" t="s">
        <v>1628</v>
      </c>
      <c r="N4" s="17" t="s">
        <v>56</v>
      </c>
      <c r="O4" s="17" t="s">
        <v>56</v>
      </c>
      <c r="P4" s="17" t="s">
        <v>56</v>
      </c>
      <c r="Q4" s="17" t="s">
        <v>761</v>
      </c>
      <c r="R4" s="17" t="s">
        <v>1629</v>
      </c>
      <c r="S4" s="17" t="s">
        <v>761</v>
      </c>
    </row>
    <row r="5" spans="1:20" s="4" customFormat="1" ht="236.25" customHeight="1">
      <c r="A5" s="5" t="s">
        <v>2201</v>
      </c>
      <c r="B5" s="70" t="s">
        <v>475</v>
      </c>
      <c r="C5" s="70" t="s">
        <v>476</v>
      </c>
      <c r="D5" s="70">
        <v>2017</v>
      </c>
      <c r="E5" s="70" t="s">
        <v>159</v>
      </c>
      <c r="F5" s="70" t="s">
        <v>477</v>
      </c>
      <c r="G5" s="70" t="s">
        <v>56</v>
      </c>
      <c r="H5" s="70" t="s">
        <v>2160</v>
      </c>
      <c r="I5" s="70" t="s">
        <v>478</v>
      </c>
      <c r="J5" s="70" t="s">
        <v>479</v>
      </c>
      <c r="K5" s="70" t="s">
        <v>2159</v>
      </c>
      <c r="L5" s="70" t="s">
        <v>480</v>
      </c>
      <c r="M5" s="71" t="s">
        <v>761</v>
      </c>
      <c r="N5" s="70" t="s">
        <v>761</v>
      </c>
      <c r="O5" s="70" t="s">
        <v>56</v>
      </c>
      <c r="P5" s="70" t="s">
        <v>761</v>
      </c>
      <c r="Q5" s="70" t="s">
        <v>761</v>
      </c>
      <c r="R5" s="70" t="s">
        <v>1638</v>
      </c>
      <c r="S5" s="70" t="s">
        <v>761</v>
      </c>
    </row>
    <row r="6" spans="1:20" s="4" customFormat="1" ht="267" customHeight="1">
      <c r="A6" s="4" t="s">
        <v>2199</v>
      </c>
      <c r="B6" s="17" t="s">
        <v>621</v>
      </c>
      <c r="C6" s="17" t="s">
        <v>622</v>
      </c>
      <c r="D6" s="17">
        <v>2019</v>
      </c>
      <c r="E6" s="17" t="s">
        <v>625</v>
      </c>
      <c r="F6" s="17" t="s">
        <v>623</v>
      </c>
      <c r="G6" s="17" t="s">
        <v>56</v>
      </c>
      <c r="H6" s="17">
        <v>3</v>
      </c>
      <c r="I6" s="17" t="s">
        <v>261</v>
      </c>
      <c r="J6" s="17" t="s">
        <v>624</v>
      </c>
      <c r="K6" s="17" t="s">
        <v>111</v>
      </c>
      <c r="L6" s="17" t="s">
        <v>1630</v>
      </c>
      <c r="M6" s="17" t="s">
        <v>1631</v>
      </c>
      <c r="N6" s="17" t="s">
        <v>56</v>
      </c>
      <c r="O6" s="17" t="s">
        <v>56</v>
      </c>
      <c r="P6" s="17"/>
      <c r="Q6" s="17" t="s">
        <v>56</v>
      </c>
      <c r="R6" s="17"/>
      <c r="S6" s="17" t="s">
        <v>1632</v>
      </c>
    </row>
    <row r="7" spans="1:20" s="4" customFormat="1" ht="291.75" customHeight="1">
      <c r="A7" s="4" t="s">
        <v>2199</v>
      </c>
      <c r="B7" s="91" t="s">
        <v>192</v>
      </c>
      <c r="C7" s="91" t="s">
        <v>193</v>
      </c>
      <c r="D7" s="91">
        <v>2018</v>
      </c>
      <c r="E7" s="91" t="s">
        <v>198</v>
      </c>
      <c r="F7" s="91" t="s">
        <v>194</v>
      </c>
      <c r="G7" s="91" t="s">
        <v>56</v>
      </c>
      <c r="H7" s="91">
        <v>2</v>
      </c>
      <c r="I7" s="91" t="s">
        <v>195</v>
      </c>
      <c r="J7" s="91" t="s">
        <v>196</v>
      </c>
      <c r="K7" s="92" t="s">
        <v>1633</v>
      </c>
      <c r="L7" s="91" t="s">
        <v>197</v>
      </c>
      <c r="M7" s="91" t="s">
        <v>1962</v>
      </c>
      <c r="N7" s="91" t="s">
        <v>56</v>
      </c>
      <c r="O7" s="91" t="s">
        <v>56</v>
      </c>
      <c r="P7" s="91" t="s">
        <v>761</v>
      </c>
      <c r="Q7" s="91" t="s">
        <v>56</v>
      </c>
      <c r="R7" s="91" t="s">
        <v>1634</v>
      </c>
      <c r="S7" s="91" t="s">
        <v>761</v>
      </c>
    </row>
    <row r="8" spans="1:20" s="4" customFormat="1" ht="335.25" customHeight="1">
      <c r="A8" s="5" t="s">
        <v>2201</v>
      </c>
      <c r="B8" s="70" t="s">
        <v>67</v>
      </c>
      <c r="C8" s="70" t="s">
        <v>68</v>
      </c>
      <c r="D8" s="70">
        <v>2018</v>
      </c>
      <c r="E8" s="70" t="s">
        <v>73</v>
      </c>
      <c r="F8" s="70" t="s">
        <v>69</v>
      </c>
      <c r="G8" s="70" t="s">
        <v>56</v>
      </c>
      <c r="H8" s="70">
        <v>8</v>
      </c>
      <c r="I8" s="70" t="s">
        <v>70</v>
      </c>
      <c r="J8" s="70" t="s">
        <v>71</v>
      </c>
      <c r="K8" s="73" t="s">
        <v>111</v>
      </c>
      <c r="L8" s="70" t="s">
        <v>72</v>
      </c>
      <c r="M8" s="70" t="s">
        <v>1635</v>
      </c>
      <c r="N8" s="70" t="s">
        <v>1636</v>
      </c>
      <c r="O8" s="70" t="s">
        <v>761</v>
      </c>
      <c r="P8" s="70" t="s">
        <v>1637</v>
      </c>
      <c r="Q8" s="70" t="s">
        <v>1636</v>
      </c>
      <c r="R8" s="70" t="s">
        <v>1638</v>
      </c>
      <c r="S8" s="70" t="s">
        <v>761</v>
      </c>
    </row>
    <row r="9" spans="1:20" s="4" customFormat="1" ht="152.25" customHeight="1">
      <c r="A9" s="5" t="s">
        <v>2201</v>
      </c>
      <c r="B9" s="70" t="s">
        <v>53</v>
      </c>
      <c r="C9" s="70" t="s">
        <v>54</v>
      </c>
      <c r="D9" s="70">
        <v>2020</v>
      </c>
      <c r="E9" s="70" t="s">
        <v>59</v>
      </c>
      <c r="F9" s="70" t="s">
        <v>55</v>
      </c>
      <c r="G9" s="70" t="s">
        <v>56</v>
      </c>
      <c r="H9" s="70">
        <v>5</v>
      </c>
      <c r="I9" s="70" t="s">
        <v>57</v>
      </c>
      <c r="J9" s="70" t="s">
        <v>58</v>
      </c>
      <c r="K9" s="73" t="s">
        <v>111</v>
      </c>
      <c r="L9" s="70" t="s">
        <v>1639</v>
      </c>
      <c r="M9" s="70" t="s">
        <v>761</v>
      </c>
      <c r="N9" s="70" t="s">
        <v>56</v>
      </c>
      <c r="O9" s="70" t="s">
        <v>761</v>
      </c>
      <c r="P9" s="70" t="s">
        <v>761</v>
      </c>
      <c r="Q9" s="70" t="s">
        <v>761</v>
      </c>
      <c r="R9" s="70" t="s">
        <v>1638</v>
      </c>
      <c r="S9" s="70" t="s">
        <v>761</v>
      </c>
    </row>
    <row r="10" spans="1:20" s="4" customFormat="1" ht="187.5" customHeight="1">
      <c r="A10" s="5" t="s">
        <v>2201</v>
      </c>
      <c r="B10" s="70" t="s">
        <v>120</v>
      </c>
      <c r="C10" s="70" t="s">
        <v>121</v>
      </c>
      <c r="D10" s="70">
        <v>2019</v>
      </c>
      <c r="E10" s="70" t="s">
        <v>124</v>
      </c>
      <c r="F10" s="70" t="s">
        <v>122</v>
      </c>
      <c r="G10" s="70" t="s">
        <v>56</v>
      </c>
      <c r="H10" s="70">
        <v>25</v>
      </c>
      <c r="I10" s="70" t="s">
        <v>118</v>
      </c>
      <c r="J10" s="70" t="s">
        <v>123</v>
      </c>
      <c r="K10" s="73" t="s">
        <v>1963</v>
      </c>
      <c r="L10" s="70" t="s">
        <v>1640</v>
      </c>
      <c r="M10" s="70" t="s">
        <v>761</v>
      </c>
      <c r="N10" s="70" t="s">
        <v>56</v>
      </c>
      <c r="O10" s="70" t="s">
        <v>2161</v>
      </c>
      <c r="P10" s="70" t="s">
        <v>761</v>
      </c>
      <c r="Q10" s="70" t="s">
        <v>761</v>
      </c>
      <c r="R10" s="70" t="s">
        <v>1638</v>
      </c>
      <c r="S10" s="70" t="s">
        <v>761</v>
      </c>
      <c r="T10" s="5"/>
    </row>
    <row r="11" spans="1:20" s="4" customFormat="1" ht="190.5" customHeight="1">
      <c r="A11" s="5" t="s">
        <v>2201</v>
      </c>
      <c r="B11" s="70" t="s">
        <v>175</v>
      </c>
      <c r="C11" s="70" t="s">
        <v>176</v>
      </c>
      <c r="D11" s="70">
        <v>2019</v>
      </c>
      <c r="E11" s="70" t="s">
        <v>181</v>
      </c>
      <c r="F11" s="70" t="s">
        <v>177</v>
      </c>
      <c r="G11" s="71" t="s">
        <v>761</v>
      </c>
      <c r="H11" s="70">
        <v>0</v>
      </c>
      <c r="I11" s="70" t="s">
        <v>178</v>
      </c>
      <c r="J11" s="70" t="s">
        <v>179</v>
      </c>
      <c r="K11" s="70" t="s">
        <v>1972</v>
      </c>
      <c r="L11" s="70" t="s">
        <v>180</v>
      </c>
      <c r="M11" s="70" t="s">
        <v>761</v>
      </c>
      <c r="N11" s="70" t="s">
        <v>761</v>
      </c>
      <c r="O11" s="70" t="s">
        <v>761</v>
      </c>
      <c r="P11" s="70" t="s">
        <v>761</v>
      </c>
      <c r="Q11" s="70" t="s">
        <v>761</v>
      </c>
      <c r="R11" s="70" t="s">
        <v>1638</v>
      </c>
      <c r="S11" s="70" t="s">
        <v>761</v>
      </c>
    </row>
    <row r="12" spans="1:20" s="4" customFormat="1" ht="405" customHeight="1">
      <c r="A12" s="5" t="s">
        <v>2201</v>
      </c>
      <c r="B12" s="70" t="s">
        <v>202</v>
      </c>
      <c r="C12" s="70" t="s">
        <v>203</v>
      </c>
      <c r="D12" s="70">
        <v>2020</v>
      </c>
      <c r="E12" s="70" t="s">
        <v>208</v>
      </c>
      <c r="F12" s="70" t="s">
        <v>204</v>
      </c>
      <c r="G12" s="70" t="s">
        <v>56</v>
      </c>
      <c r="H12" s="70">
        <v>4</v>
      </c>
      <c r="I12" s="70" t="s">
        <v>205</v>
      </c>
      <c r="J12" s="70" t="s">
        <v>206</v>
      </c>
      <c r="K12" s="70" t="s">
        <v>1641</v>
      </c>
      <c r="L12" s="70" t="s">
        <v>207</v>
      </c>
      <c r="M12" s="70" t="s">
        <v>1642</v>
      </c>
      <c r="N12" s="70" t="s">
        <v>761</v>
      </c>
      <c r="O12" s="70" t="s">
        <v>1643</v>
      </c>
      <c r="P12" s="70" t="s">
        <v>761</v>
      </c>
      <c r="Q12" s="70" t="s">
        <v>761</v>
      </c>
      <c r="R12" s="70" t="s">
        <v>1638</v>
      </c>
      <c r="S12" s="70" t="s">
        <v>761</v>
      </c>
      <c r="T12" s="16"/>
    </row>
    <row r="13" spans="1:20" s="4" customFormat="1" ht="160.5" customHeight="1">
      <c r="A13" s="5" t="s">
        <v>2201</v>
      </c>
      <c r="B13" s="70" t="s">
        <v>107</v>
      </c>
      <c r="C13" s="70" t="s">
        <v>108</v>
      </c>
      <c r="D13" s="70">
        <v>2017</v>
      </c>
      <c r="E13" s="70" t="s">
        <v>63</v>
      </c>
      <c r="F13" s="70" t="s">
        <v>109</v>
      </c>
      <c r="G13" s="71" t="s">
        <v>2140</v>
      </c>
      <c r="H13" s="70" t="s">
        <v>1638</v>
      </c>
      <c r="I13" s="70" t="s">
        <v>1638</v>
      </c>
      <c r="J13" s="70" t="s">
        <v>20</v>
      </c>
      <c r="K13" s="73" t="s">
        <v>1638</v>
      </c>
      <c r="L13" s="70" t="s">
        <v>1638</v>
      </c>
      <c r="M13" s="70" t="s">
        <v>761</v>
      </c>
      <c r="N13" s="70" t="s">
        <v>761</v>
      </c>
      <c r="O13" s="70" t="s">
        <v>761</v>
      </c>
      <c r="P13" s="70" t="s">
        <v>761</v>
      </c>
      <c r="Q13" s="70" t="s">
        <v>761</v>
      </c>
      <c r="R13" s="70" t="s">
        <v>1638</v>
      </c>
      <c r="S13" s="70" t="s">
        <v>761</v>
      </c>
    </row>
    <row r="14" spans="1:20" s="4" customFormat="1" ht="378" customHeight="1">
      <c r="A14" s="5" t="s">
        <v>2201</v>
      </c>
      <c r="B14" s="70" t="s">
        <v>516</v>
      </c>
      <c r="C14" s="70" t="s">
        <v>517</v>
      </c>
      <c r="D14" s="70">
        <v>2019</v>
      </c>
      <c r="E14" s="70" t="s">
        <v>43</v>
      </c>
      <c r="F14" s="70" t="s">
        <v>518</v>
      </c>
      <c r="G14" s="70" t="s">
        <v>56</v>
      </c>
      <c r="H14" s="70">
        <v>3</v>
      </c>
      <c r="I14" s="70" t="s">
        <v>1661</v>
      </c>
      <c r="J14" s="70" t="s">
        <v>1645</v>
      </c>
      <c r="K14" s="70" t="s">
        <v>1965</v>
      </c>
      <c r="L14" s="70" t="s">
        <v>520</v>
      </c>
      <c r="M14" s="70" t="s">
        <v>1646</v>
      </c>
      <c r="N14" s="70" t="s">
        <v>56</v>
      </c>
      <c r="O14" s="70" t="s">
        <v>1964</v>
      </c>
      <c r="P14" s="70" t="s">
        <v>761</v>
      </c>
      <c r="Q14" s="70" t="s">
        <v>761</v>
      </c>
      <c r="R14" s="70" t="s">
        <v>1638</v>
      </c>
      <c r="S14" s="70" t="s">
        <v>761</v>
      </c>
    </row>
    <row r="15" spans="1:20" s="4" customFormat="1" ht="132.75" customHeight="1">
      <c r="A15" s="5" t="s">
        <v>2201</v>
      </c>
      <c r="B15" s="70" t="s">
        <v>237</v>
      </c>
      <c r="C15" s="70" t="s">
        <v>238</v>
      </c>
      <c r="D15" s="70">
        <v>2017</v>
      </c>
      <c r="E15" s="70" t="s">
        <v>242</v>
      </c>
      <c r="F15" s="70" t="s">
        <v>239</v>
      </c>
      <c r="G15" s="70" t="s">
        <v>56</v>
      </c>
      <c r="H15" s="70" t="s">
        <v>1966</v>
      </c>
      <c r="I15" s="70" t="s">
        <v>240</v>
      </c>
      <c r="J15" s="70" t="s">
        <v>241</v>
      </c>
      <c r="K15" s="70" t="s">
        <v>111</v>
      </c>
      <c r="L15" s="70" t="s">
        <v>1648</v>
      </c>
      <c r="M15" s="70" t="s">
        <v>761</v>
      </c>
      <c r="N15" s="70" t="s">
        <v>761</v>
      </c>
      <c r="O15" s="71" t="s">
        <v>761</v>
      </c>
      <c r="P15" s="70" t="s">
        <v>761</v>
      </c>
      <c r="Q15" s="70" t="s">
        <v>761</v>
      </c>
      <c r="R15" s="70" t="s">
        <v>1638</v>
      </c>
      <c r="S15" s="70" t="s">
        <v>761</v>
      </c>
      <c r="T15" s="5"/>
    </row>
    <row r="16" spans="1:20" s="4" customFormat="1" ht="97.5" customHeight="1">
      <c r="A16" s="5" t="s">
        <v>2201</v>
      </c>
      <c r="B16" s="73" t="s">
        <v>253</v>
      </c>
      <c r="C16" s="73" t="s">
        <v>254</v>
      </c>
      <c r="D16" s="70">
        <v>2017</v>
      </c>
      <c r="E16" s="73" t="s">
        <v>181</v>
      </c>
      <c r="F16" s="73" t="s">
        <v>255</v>
      </c>
      <c r="G16" s="70" t="s">
        <v>1638</v>
      </c>
      <c r="H16" s="70" t="s">
        <v>1638</v>
      </c>
      <c r="I16" s="73" t="s">
        <v>256</v>
      </c>
      <c r="J16" s="73" t="s">
        <v>257</v>
      </c>
      <c r="K16" s="73" t="s">
        <v>1968</v>
      </c>
      <c r="L16" s="70" t="s">
        <v>1638</v>
      </c>
      <c r="M16" s="70" t="s">
        <v>761</v>
      </c>
      <c r="N16" s="70" t="s">
        <v>761</v>
      </c>
      <c r="O16" s="70" t="s">
        <v>761</v>
      </c>
      <c r="P16" s="70" t="s">
        <v>761</v>
      </c>
      <c r="Q16" s="70" t="s">
        <v>761</v>
      </c>
      <c r="R16" s="70" t="s">
        <v>1638</v>
      </c>
      <c r="S16" s="70" t="s">
        <v>761</v>
      </c>
    </row>
    <row r="17" spans="1:20" s="4" customFormat="1" ht="186" customHeight="1">
      <c r="A17" s="5" t="s">
        <v>2201</v>
      </c>
      <c r="B17" s="70" t="s">
        <v>258</v>
      </c>
      <c r="C17" s="70" t="s">
        <v>259</v>
      </c>
      <c r="D17" s="70">
        <v>2016</v>
      </c>
      <c r="E17" s="70" t="s">
        <v>263</v>
      </c>
      <c r="F17" s="70" t="s">
        <v>260</v>
      </c>
      <c r="G17" s="70" t="s">
        <v>56</v>
      </c>
      <c r="H17" s="70">
        <v>2</v>
      </c>
      <c r="I17" s="70" t="s">
        <v>261</v>
      </c>
      <c r="J17" s="70" t="s">
        <v>262</v>
      </c>
      <c r="K17" s="70" t="s">
        <v>1969</v>
      </c>
      <c r="L17" s="70" t="s">
        <v>1649</v>
      </c>
      <c r="M17" s="70" t="s">
        <v>761</v>
      </c>
      <c r="N17" s="70" t="s">
        <v>761</v>
      </c>
      <c r="O17" s="70" t="s">
        <v>56</v>
      </c>
      <c r="P17" s="70" t="s">
        <v>761</v>
      </c>
      <c r="Q17" s="70" t="s">
        <v>761</v>
      </c>
      <c r="R17" s="70" t="s">
        <v>1638</v>
      </c>
      <c r="S17" s="70" t="s">
        <v>761</v>
      </c>
    </row>
    <row r="18" spans="1:20" s="4" customFormat="1" ht="161.25" customHeight="1">
      <c r="A18" s="5" t="s">
        <v>2201</v>
      </c>
      <c r="B18" s="70" t="s">
        <v>1560</v>
      </c>
      <c r="C18" s="70" t="s">
        <v>1561</v>
      </c>
      <c r="D18" s="70">
        <v>2016</v>
      </c>
      <c r="E18" s="70" t="s">
        <v>1313</v>
      </c>
      <c r="F18" s="70" t="s">
        <v>1562</v>
      </c>
      <c r="G18" s="70" t="s">
        <v>56</v>
      </c>
      <c r="H18" s="70">
        <v>1</v>
      </c>
      <c r="I18" s="70" t="s">
        <v>1563</v>
      </c>
      <c r="J18" s="70" t="s">
        <v>1564</v>
      </c>
      <c r="K18" s="70" t="s">
        <v>1971</v>
      </c>
      <c r="L18" s="70" t="s">
        <v>1565</v>
      </c>
      <c r="M18" s="70" t="s">
        <v>761</v>
      </c>
      <c r="N18" s="70" t="s">
        <v>761</v>
      </c>
      <c r="O18" s="70" t="s">
        <v>761</v>
      </c>
      <c r="P18" s="70" t="s">
        <v>761</v>
      </c>
      <c r="Q18" s="70" t="s">
        <v>761</v>
      </c>
      <c r="R18" s="70" t="s">
        <v>1638</v>
      </c>
      <c r="S18" s="70" t="s">
        <v>761</v>
      </c>
    </row>
    <row r="19" spans="1:20" s="4" customFormat="1" ht="198.75" customHeight="1">
      <c r="A19" s="4" t="s">
        <v>2199</v>
      </c>
      <c r="B19" s="17" t="s">
        <v>1540</v>
      </c>
      <c r="C19" s="17" t="s">
        <v>1541</v>
      </c>
      <c r="D19" s="17">
        <v>2018</v>
      </c>
      <c r="E19" s="17" t="s">
        <v>24</v>
      </c>
      <c r="F19" s="17" t="s">
        <v>1542</v>
      </c>
      <c r="G19" s="17" t="s">
        <v>56</v>
      </c>
      <c r="H19" s="17">
        <v>4</v>
      </c>
      <c r="I19" s="17" t="s">
        <v>118</v>
      </c>
      <c r="J19" s="17" t="s">
        <v>1543</v>
      </c>
      <c r="K19" s="17" t="s">
        <v>1650</v>
      </c>
      <c r="L19" s="17"/>
      <c r="M19" s="17" t="s">
        <v>761</v>
      </c>
      <c r="N19" s="17" t="s">
        <v>1651</v>
      </c>
      <c r="O19" s="17" t="s">
        <v>56</v>
      </c>
      <c r="P19" s="17" t="s">
        <v>761</v>
      </c>
      <c r="Q19" s="17" t="s">
        <v>761</v>
      </c>
      <c r="R19" s="17" t="s">
        <v>1652</v>
      </c>
      <c r="S19" s="17" t="s">
        <v>761</v>
      </c>
    </row>
    <row r="20" spans="1:20" s="4" customFormat="1" ht="187.5" customHeight="1">
      <c r="A20" s="5" t="s">
        <v>2201</v>
      </c>
      <c r="B20" s="70" t="s">
        <v>1415</v>
      </c>
      <c r="C20" s="70" t="s">
        <v>1416</v>
      </c>
      <c r="D20" s="70">
        <v>2016</v>
      </c>
      <c r="E20" s="70" t="s">
        <v>1421</v>
      </c>
      <c r="F20" s="70" t="s">
        <v>1417</v>
      </c>
      <c r="G20" s="70" t="s">
        <v>56</v>
      </c>
      <c r="H20" s="70">
        <v>3</v>
      </c>
      <c r="I20" s="70" t="s">
        <v>1418</v>
      </c>
      <c r="J20" s="70" t="s">
        <v>1419</v>
      </c>
      <c r="K20" s="70" t="s">
        <v>1974</v>
      </c>
      <c r="L20" s="70" t="s">
        <v>1420</v>
      </c>
      <c r="M20" s="70" t="s">
        <v>1973</v>
      </c>
      <c r="N20" s="70" t="s">
        <v>761</v>
      </c>
      <c r="O20" s="70" t="s">
        <v>1964</v>
      </c>
      <c r="P20" s="70" t="s">
        <v>761</v>
      </c>
      <c r="Q20" s="70" t="s">
        <v>761</v>
      </c>
      <c r="R20" s="70" t="s">
        <v>1638</v>
      </c>
      <c r="S20" s="70" t="s">
        <v>761</v>
      </c>
    </row>
    <row r="21" spans="1:20" s="4" customFormat="1" ht="118.5" customHeight="1">
      <c r="A21" s="5" t="s">
        <v>2201</v>
      </c>
      <c r="B21" s="70" t="s">
        <v>1402</v>
      </c>
      <c r="C21" s="70" t="s">
        <v>1403</v>
      </c>
      <c r="D21" s="70">
        <v>2019</v>
      </c>
      <c r="E21" s="70" t="s">
        <v>1407</v>
      </c>
      <c r="F21" s="70" t="s">
        <v>1404</v>
      </c>
      <c r="G21" s="70" t="s">
        <v>761</v>
      </c>
      <c r="H21" s="70" t="s">
        <v>1638</v>
      </c>
      <c r="I21" s="70" t="s">
        <v>1638</v>
      </c>
      <c r="J21" s="70" t="s">
        <v>1405</v>
      </c>
      <c r="K21" s="70" t="s">
        <v>1975</v>
      </c>
      <c r="L21" s="70" t="s">
        <v>1406</v>
      </c>
      <c r="M21" s="70" t="s">
        <v>761</v>
      </c>
      <c r="N21" s="70" t="s">
        <v>761</v>
      </c>
      <c r="O21" s="70" t="s">
        <v>761</v>
      </c>
      <c r="P21" s="70" t="s">
        <v>761</v>
      </c>
      <c r="Q21" s="70" t="s">
        <v>761</v>
      </c>
      <c r="R21" s="70" t="s">
        <v>1638</v>
      </c>
      <c r="S21" s="70" t="s">
        <v>761</v>
      </c>
    </row>
    <row r="22" spans="1:20" s="4" customFormat="1" ht="240" customHeight="1">
      <c r="A22" s="5" t="s">
        <v>2201</v>
      </c>
      <c r="B22" s="73" t="s">
        <v>1394</v>
      </c>
      <c r="C22" s="73" t="s">
        <v>1395</v>
      </c>
      <c r="D22" s="70">
        <v>2018</v>
      </c>
      <c r="E22" s="73" t="s">
        <v>147</v>
      </c>
      <c r="F22" s="73" t="s">
        <v>1396</v>
      </c>
      <c r="G22" s="71" t="s">
        <v>56</v>
      </c>
      <c r="H22" s="70">
        <v>3</v>
      </c>
      <c r="I22" s="73" t="s">
        <v>212</v>
      </c>
      <c r="J22" s="73" t="s">
        <v>1397</v>
      </c>
      <c r="K22" s="73" t="s">
        <v>1976</v>
      </c>
      <c r="L22" s="70" t="s">
        <v>1977</v>
      </c>
      <c r="M22" s="70" t="s">
        <v>761</v>
      </c>
      <c r="N22" s="70" t="s">
        <v>761</v>
      </c>
      <c r="O22" s="70" t="s">
        <v>56</v>
      </c>
      <c r="P22" s="70" t="s">
        <v>761</v>
      </c>
      <c r="Q22" s="70" t="s">
        <v>761</v>
      </c>
      <c r="R22" s="70" t="s">
        <v>1638</v>
      </c>
      <c r="S22" s="70" t="s">
        <v>761</v>
      </c>
    </row>
    <row r="23" spans="1:20" s="4" customFormat="1" ht="160.5" customHeight="1">
      <c r="A23" s="5" t="s">
        <v>2201</v>
      </c>
      <c r="B23" s="70" t="s">
        <v>1527</v>
      </c>
      <c r="C23" s="70" t="s">
        <v>1528</v>
      </c>
      <c r="D23" s="70">
        <v>2017</v>
      </c>
      <c r="E23" s="70" t="s">
        <v>1533</v>
      </c>
      <c r="F23" s="70" t="s">
        <v>1529</v>
      </c>
      <c r="G23" s="70" t="s">
        <v>56</v>
      </c>
      <c r="H23" s="70">
        <v>3</v>
      </c>
      <c r="I23" s="70" t="s">
        <v>1530</v>
      </c>
      <c r="J23" s="70" t="s">
        <v>1531</v>
      </c>
      <c r="K23" s="70" t="s">
        <v>1978</v>
      </c>
      <c r="L23" s="70" t="s">
        <v>1532</v>
      </c>
      <c r="M23" s="70" t="s">
        <v>761</v>
      </c>
      <c r="N23" s="70" t="s">
        <v>56</v>
      </c>
      <c r="O23" s="70" t="s">
        <v>761</v>
      </c>
      <c r="P23" s="70" t="s">
        <v>761</v>
      </c>
      <c r="Q23" s="70" t="s">
        <v>761</v>
      </c>
      <c r="R23" s="70" t="s">
        <v>1638</v>
      </c>
      <c r="S23" s="70" t="s">
        <v>761</v>
      </c>
    </row>
    <row r="24" spans="1:20" s="4" customFormat="1" ht="192" customHeight="1">
      <c r="A24" s="5" t="s">
        <v>2201</v>
      </c>
      <c r="B24" s="70" t="s">
        <v>1174</v>
      </c>
      <c r="C24" s="70" t="s">
        <v>1175</v>
      </c>
      <c r="D24" s="70">
        <v>2020</v>
      </c>
      <c r="E24" s="70" t="s">
        <v>557</v>
      </c>
      <c r="F24" s="70" t="s">
        <v>1176</v>
      </c>
      <c r="G24" s="70" t="s">
        <v>56</v>
      </c>
      <c r="H24" s="70">
        <v>4</v>
      </c>
      <c r="I24" s="70" t="s">
        <v>1177</v>
      </c>
      <c r="J24" s="70" t="s">
        <v>1178</v>
      </c>
      <c r="K24" s="70" t="s">
        <v>1979</v>
      </c>
      <c r="L24" s="70" t="s">
        <v>1638</v>
      </c>
      <c r="M24" s="70" t="s">
        <v>56</v>
      </c>
      <c r="N24" s="70" t="s">
        <v>56</v>
      </c>
      <c r="O24" s="70" t="s">
        <v>761</v>
      </c>
      <c r="P24" s="70" t="s">
        <v>761</v>
      </c>
      <c r="Q24" s="70" t="s">
        <v>761</v>
      </c>
      <c r="R24" s="70" t="s">
        <v>1638</v>
      </c>
      <c r="S24" s="70" t="s">
        <v>761</v>
      </c>
    </row>
    <row r="25" spans="1:20" s="2" customFormat="1" ht="149.25" customHeight="1">
      <c r="A25" s="4" t="s">
        <v>2199</v>
      </c>
      <c r="B25" s="17" t="s">
        <v>1152</v>
      </c>
      <c r="C25" s="17" t="s">
        <v>1153</v>
      </c>
      <c r="D25" s="17">
        <v>2019</v>
      </c>
      <c r="E25" s="17" t="s">
        <v>181</v>
      </c>
      <c r="F25" s="17" t="s">
        <v>1154</v>
      </c>
      <c r="G25" s="17" t="s">
        <v>56</v>
      </c>
      <c r="H25" s="17">
        <v>3</v>
      </c>
      <c r="I25" s="17" t="s">
        <v>1155</v>
      </c>
      <c r="J25" s="17" t="s">
        <v>1156</v>
      </c>
      <c r="K25" s="17" t="s">
        <v>1157</v>
      </c>
      <c r="L25" s="17" t="s">
        <v>111</v>
      </c>
      <c r="M25" s="17" t="s">
        <v>1653</v>
      </c>
      <c r="N25" s="17" t="s">
        <v>56</v>
      </c>
      <c r="O25" s="17" t="s">
        <v>56</v>
      </c>
      <c r="P25" s="17" t="s">
        <v>56</v>
      </c>
      <c r="Q25" s="17" t="s">
        <v>761</v>
      </c>
      <c r="R25" s="17" t="s">
        <v>1654</v>
      </c>
      <c r="S25" s="17" t="s">
        <v>761</v>
      </c>
    </row>
    <row r="26" spans="1:20" s="2" customFormat="1" ht="139.15" customHeight="1">
      <c r="A26" s="5" t="s">
        <v>2201</v>
      </c>
      <c r="B26" s="70" t="s">
        <v>1011</v>
      </c>
      <c r="C26" s="70" t="s">
        <v>1012</v>
      </c>
      <c r="D26" s="70">
        <v>2018</v>
      </c>
      <c r="E26" s="70" t="s">
        <v>700</v>
      </c>
      <c r="F26" s="70" t="s">
        <v>1013</v>
      </c>
      <c r="G26" s="70" t="s">
        <v>56</v>
      </c>
      <c r="H26" s="70">
        <v>3</v>
      </c>
      <c r="I26" s="70" t="s">
        <v>1014</v>
      </c>
      <c r="J26" s="70" t="s">
        <v>1015</v>
      </c>
      <c r="K26" s="70" t="s">
        <v>1980</v>
      </c>
      <c r="L26" s="70" t="s">
        <v>1016</v>
      </c>
      <c r="M26" s="70" t="s">
        <v>761</v>
      </c>
      <c r="N26" s="70" t="s">
        <v>761</v>
      </c>
      <c r="O26" s="70" t="s">
        <v>56</v>
      </c>
      <c r="P26" s="70" t="s">
        <v>761</v>
      </c>
      <c r="Q26" s="70" t="s">
        <v>761</v>
      </c>
      <c r="R26" s="70" t="s">
        <v>1638</v>
      </c>
      <c r="S26" s="70" t="s">
        <v>761</v>
      </c>
      <c r="T26" s="16"/>
    </row>
    <row r="27" spans="1:20" s="2" customFormat="1" ht="60" customHeight="1">
      <c r="A27" s="16" t="s">
        <v>1694</v>
      </c>
      <c r="B27" s="70" t="s">
        <v>1003</v>
      </c>
      <c r="C27" s="72" t="s">
        <v>1004</v>
      </c>
      <c r="D27" s="70">
        <v>2016</v>
      </c>
      <c r="E27" s="70" t="s">
        <v>95</v>
      </c>
      <c r="F27" s="70" t="s">
        <v>1005</v>
      </c>
      <c r="G27" s="70" t="s">
        <v>111</v>
      </c>
      <c r="H27" s="70" t="s">
        <v>111</v>
      </c>
      <c r="I27" s="70" t="s">
        <v>1006</v>
      </c>
      <c r="J27" s="70" t="s">
        <v>1007</v>
      </c>
      <c r="K27" s="70" t="s">
        <v>111</v>
      </c>
      <c r="L27" s="70"/>
      <c r="M27" s="70"/>
      <c r="N27" s="70"/>
      <c r="O27" s="70"/>
      <c r="P27" s="70"/>
      <c r="Q27" s="70"/>
      <c r="R27" s="70"/>
      <c r="S27" s="70"/>
    </row>
    <row r="28" spans="1:20" s="2" customFormat="1" ht="114.75" customHeight="1">
      <c r="A28" s="5" t="s">
        <v>2201</v>
      </c>
      <c r="B28" s="73" t="s">
        <v>828</v>
      </c>
      <c r="C28" s="73" t="s">
        <v>829</v>
      </c>
      <c r="D28" s="70">
        <v>2019</v>
      </c>
      <c r="E28" s="73" t="s">
        <v>219</v>
      </c>
      <c r="F28" s="73" t="s">
        <v>830</v>
      </c>
      <c r="G28" s="70" t="s">
        <v>56</v>
      </c>
      <c r="H28" s="70">
        <v>7</v>
      </c>
      <c r="I28" s="73" t="s">
        <v>831</v>
      </c>
      <c r="J28" s="73" t="s">
        <v>832</v>
      </c>
      <c r="K28" s="70" t="s">
        <v>1980</v>
      </c>
      <c r="L28" s="70" t="s">
        <v>833</v>
      </c>
      <c r="M28" s="70" t="s">
        <v>761</v>
      </c>
      <c r="N28" s="77" t="s">
        <v>761</v>
      </c>
      <c r="O28" s="70" t="s">
        <v>56</v>
      </c>
      <c r="P28" s="70" t="s">
        <v>761</v>
      </c>
      <c r="Q28" s="70" t="s">
        <v>761</v>
      </c>
      <c r="R28" s="70" t="s">
        <v>1638</v>
      </c>
      <c r="S28" s="70" t="s">
        <v>761</v>
      </c>
    </row>
    <row r="29" spans="1:20" s="2" customFormat="1" ht="138.75" customHeight="1">
      <c r="A29" s="5" t="s">
        <v>2201</v>
      </c>
      <c r="B29" s="70" t="s">
        <v>796</v>
      </c>
      <c r="C29" s="70" t="s">
        <v>797</v>
      </c>
      <c r="D29" s="70">
        <v>2018</v>
      </c>
      <c r="E29" s="70" t="s">
        <v>47</v>
      </c>
      <c r="F29" s="70" t="s">
        <v>798</v>
      </c>
      <c r="G29" s="70" t="s">
        <v>56</v>
      </c>
      <c r="H29" s="70">
        <v>7</v>
      </c>
      <c r="I29" s="70" t="s">
        <v>799</v>
      </c>
      <c r="J29" s="70" t="s">
        <v>800</v>
      </c>
      <c r="K29" s="70" t="s">
        <v>1982</v>
      </c>
      <c r="L29" s="70" t="s">
        <v>1981</v>
      </c>
      <c r="M29" s="70" t="s">
        <v>56</v>
      </c>
      <c r="N29" s="70" t="s">
        <v>761</v>
      </c>
      <c r="O29" s="70" t="s">
        <v>761</v>
      </c>
      <c r="P29" s="70" t="s">
        <v>56</v>
      </c>
      <c r="Q29" s="70" t="s">
        <v>761</v>
      </c>
      <c r="R29" s="70" t="s">
        <v>1638</v>
      </c>
      <c r="S29" s="70" t="s">
        <v>761</v>
      </c>
      <c r="T29" s="16"/>
    </row>
    <row r="30" spans="1:20" s="2" customFormat="1" ht="116.25" customHeight="1">
      <c r="A30" s="4" t="s">
        <v>2199</v>
      </c>
      <c r="B30" s="17" t="s">
        <v>775</v>
      </c>
      <c r="C30" s="17" t="s">
        <v>1655</v>
      </c>
      <c r="D30" s="17">
        <v>2016</v>
      </c>
      <c r="E30" s="17" t="s">
        <v>39</v>
      </c>
      <c r="F30" s="17" t="s">
        <v>777</v>
      </c>
      <c r="G30" s="17" t="s">
        <v>56</v>
      </c>
      <c r="H30" s="17">
        <v>4</v>
      </c>
      <c r="I30" s="17" t="s">
        <v>118</v>
      </c>
      <c r="J30" s="17" t="s">
        <v>778</v>
      </c>
      <c r="K30" s="17" t="s">
        <v>111</v>
      </c>
      <c r="L30" s="17" t="s">
        <v>779</v>
      </c>
      <c r="M30" s="17" t="s">
        <v>56</v>
      </c>
      <c r="N30" s="17" t="s">
        <v>1656</v>
      </c>
      <c r="O30" s="17" t="s">
        <v>56</v>
      </c>
      <c r="P30" s="17" t="s">
        <v>56</v>
      </c>
      <c r="Q30" s="17" t="s">
        <v>56</v>
      </c>
      <c r="R30" s="17" t="s">
        <v>1654</v>
      </c>
      <c r="S30" s="17" t="s">
        <v>1657</v>
      </c>
    </row>
    <row r="31" spans="1:20" s="2" customFormat="1" ht="83.65" customHeight="1">
      <c r="A31" s="5" t="s">
        <v>2201</v>
      </c>
      <c r="B31" s="70" t="s">
        <v>765</v>
      </c>
      <c r="C31" s="70" t="s">
        <v>766</v>
      </c>
      <c r="D31" s="70">
        <v>2019</v>
      </c>
      <c r="E31" s="70" t="s">
        <v>770</v>
      </c>
      <c r="F31" s="70" t="s">
        <v>767</v>
      </c>
      <c r="G31" s="70" t="s">
        <v>56</v>
      </c>
      <c r="H31" s="70" t="s">
        <v>111</v>
      </c>
      <c r="I31" s="70" t="s">
        <v>427</v>
      </c>
      <c r="J31" s="70" t="s">
        <v>768</v>
      </c>
      <c r="K31" s="70" t="s">
        <v>769</v>
      </c>
      <c r="L31" s="70" t="s">
        <v>2142</v>
      </c>
      <c r="M31" s="70" t="s">
        <v>1635</v>
      </c>
      <c r="N31" s="70" t="s">
        <v>56</v>
      </c>
      <c r="O31" s="70" t="s">
        <v>761</v>
      </c>
      <c r="P31" s="70" t="s">
        <v>761</v>
      </c>
      <c r="Q31" s="70" t="s">
        <v>1658</v>
      </c>
      <c r="R31" s="70" t="s">
        <v>1638</v>
      </c>
      <c r="S31" s="70" t="s">
        <v>761</v>
      </c>
    </row>
    <row r="32" spans="1:20" s="2" customFormat="1" ht="76.150000000000006" customHeight="1">
      <c r="A32" s="5" t="s">
        <v>2201</v>
      </c>
      <c r="B32" s="70" t="s">
        <v>712</v>
      </c>
      <c r="C32" s="70" t="s">
        <v>713</v>
      </c>
      <c r="D32" s="70">
        <v>2017</v>
      </c>
      <c r="E32" s="70" t="s">
        <v>63</v>
      </c>
      <c r="F32" s="70" t="s">
        <v>714</v>
      </c>
      <c r="G32" s="70" t="s">
        <v>56</v>
      </c>
      <c r="H32" s="70" t="s">
        <v>715</v>
      </c>
      <c r="I32" s="70" t="s">
        <v>246</v>
      </c>
      <c r="J32" s="70" t="s">
        <v>716</v>
      </c>
      <c r="K32" s="70" t="s">
        <v>111</v>
      </c>
      <c r="L32" s="70" t="s">
        <v>2143</v>
      </c>
      <c r="M32" s="70" t="s">
        <v>1635</v>
      </c>
      <c r="N32" s="70" t="s">
        <v>56</v>
      </c>
      <c r="O32" s="70" t="s">
        <v>761</v>
      </c>
      <c r="P32" s="70" t="s">
        <v>761</v>
      </c>
      <c r="Q32" s="70" t="s">
        <v>761</v>
      </c>
      <c r="R32" s="70" t="s">
        <v>1638</v>
      </c>
      <c r="S32" s="70" t="s">
        <v>761</v>
      </c>
    </row>
    <row r="33" spans="1:20" s="2" customFormat="1" ht="94.9" customHeight="1">
      <c r="A33" s="2" t="s">
        <v>2199</v>
      </c>
      <c r="B33" s="17" t="s">
        <v>675</v>
      </c>
      <c r="C33" s="17" t="s">
        <v>676</v>
      </c>
      <c r="D33" s="17">
        <v>2019</v>
      </c>
      <c r="E33" s="17" t="s">
        <v>124</v>
      </c>
      <c r="F33" s="17" t="s">
        <v>677</v>
      </c>
      <c r="G33" s="17" t="s">
        <v>56</v>
      </c>
      <c r="H33" s="17">
        <v>3</v>
      </c>
      <c r="I33" s="17" t="s">
        <v>118</v>
      </c>
      <c r="J33" s="17" t="s">
        <v>678</v>
      </c>
      <c r="K33" s="17" t="s">
        <v>1659</v>
      </c>
      <c r="L33" s="17" t="s">
        <v>679</v>
      </c>
      <c r="M33" s="17" t="s">
        <v>1660</v>
      </c>
      <c r="N33" s="17" t="s">
        <v>56</v>
      </c>
      <c r="O33" s="17" t="s">
        <v>56</v>
      </c>
      <c r="P33" s="17" t="s">
        <v>761</v>
      </c>
      <c r="Q33" s="17" t="s">
        <v>56</v>
      </c>
      <c r="R33" s="17" t="s">
        <v>1661</v>
      </c>
      <c r="S33" s="17"/>
      <c r="T33" s="16" t="s">
        <v>1662</v>
      </c>
    </row>
    <row r="34" spans="1:20" s="2" customFormat="1" ht="87" customHeight="1">
      <c r="A34" s="5" t="s">
        <v>2201</v>
      </c>
      <c r="B34" s="70" t="s">
        <v>626</v>
      </c>
      <c r="C34" s="70" t="s">
        <v>627</v>
      </c>
      <c r="D34" s="70">
        <v>2016</v>
      </c>
      <c r="E34" s="70" t="s">
        <v>39</v>
      </c>
      <c r="F34" s="70" t="s">
        <v>628</v>
      </c>
      <c r="G34" s="70" t="s">
        <v>56</v>
      </c>
      <c r="H34" s="70" t="s">
        <v>629</v>
      </c>
      <c r="I34" s="70" t="s">
        <v>1638</v>
      </c>
      <c r="J34" s="70" t="s">
        <v>630</v>
      </c>
      <c r="K34" s="70" t="s">
        <v>1663</v>
      </c>
      <c r="L34" s="70" t="s">
        <v>631</v>
      </c>
      <c r="M34" s="70" t="s">
        <v>761</v>
      </c>
      <c r="N34" s="70" t="s">
        <v>761</v>
      </c>
      <c r="O34" s="70" t="s">
        <v>761</v>
      </c>
      <c r="P34" s="70" t="s">
        <v>761</v>
      </c>
      <c r="Q34" s="70" t="s">
        <v>761</v>
      </c>
      <c r="R34" s="70" t="s">
        <v>1638</v>
      </c>
      <c r="S34" s="70" t="s">
        <v>761</v>
      </c>
      <c r="T34" s="16"/>
    </row>
    <row r="35" spans="1:20" s="2" customFormat="1" ht="99" customHeight="1">
      <c r="A35" s="5" t="s">
        <v>2201</v>
      </c>
      <c r="B35" s="70" t="s">
        <v>617</v>
      </c>
      <c r="C35" s="70" t="s">
        <v>618</v>
      </c>
      <c r="D35" s="70">
        <v>2018</v>
      </c>
      <c r="E35" s="70" t="s">
        <v>451</v>
      </c>
      <c r="F35" s="70" t="s">
        <v>619</v>
      </c>
      <c r="G35" s="70" t="s">
        <v>56</v>
      </c>
      <c r="H35" s="70">
        <v>2</v>
      </c>
      <c r="I35" s="70" t="s">
        <v>118</v>
      </c>
      <c r="J35" s="70" t="s">
        <v>620</v>
      </c>
      <c r="K35" s="70" t="s">
        <v>1664</v>
      </c>
      <c r="L35" s="70" t="s">
        <v>415</v>
      </c>
      <c r="M35" s="70" t="s">
        <v>761</v>
      </c>
      <c r="N35" s="70" t="s">
        <v>761</v>
      </c>
      <c r="O35" s="70" t="s">
        <v>56</v>
      </c>
      <c r="P35" s="70" t="s">
        <v>761</v>
      </c>
      <c r="Q35" s="70" t="s">
        <v>56</v>
      </c>
      <c r="R35" s="70" t="s">
        <v>1638</v>
      </c>
      <c r="S35" s="70" t="s">
        <v>761</v>
      </c>
      <c r="T35" s="16"/>
    </row>
    <row r="36" spans="1:20" s="4" customFormat="1" ht="98.65" customHeight="1">
      <c r="A36" s="2" t="s">
        <v>2199</v>
      </c>
      <c r="B36" s="48" t="s">
        <v>424</v>
      </c>
      <c r="C36" s="49" t="s">
        <v>425</v>
      </c>
      <c r="D36" s="49">
        <v>2018</v>
      </c>
      <c r="E36" s="49" t="s">
        <v>429</v>
      </c>
      <c r="F36" s="49" t="s">
        <v>426</v>
      </c>
      <c r="G36" s="15" t="s">
        <v>56</v>
      </c>
      <c r="H36" s="49">
        <v>4</v>
      </c>
      <c r="I36" s="49" t="s">
        <v>427</v>
      </c>
      <c r="J36" s="49" t="s">
        <v>428</v>
      </c>
      <c r="K36" s="49" t="s">
        <v>1983</v>
      </c>
      <c r="L36" s="15" t="s">
        <v>1984</v>
      </c>
      <c r="M36" s="15" t="s">
        <v>761</v>
      </c>
      <c r="N36" s="15" t="s">
        <v>56</v>
      </c>
      <c r="O36" s="15" t="s">
        <v>56</v>
      </c>
      <c r="P36" s="15" t="s">
        <v>761</v>
      </c>
      <c r="Q36" s="15" t="s">
        <v>56</v>
      </c>
      <c r="R36" s="15" t="s">
        <v>1665</v>
      </c>
      <c r="S36" s="15" t="s">
        <v>761</v>
      </c>
      <c r="T36" s="5"/>
    </row>
    <row r="37" spans="1:20" s="4" customFormat="1" ht="81.650000000000006" customHeight="1">
      <c r="A37" s="5" t="s">
        <v>2201</v>
      </c>
      <c r="B37" s="78" t="s">
        <v>411</v>
      </c>
      <c r="C37" s="79" t="s">
        <v>412</v>
      </c>
      <c r="D37" s="79">
        <v>2020</v>
      </c>
      <c r="E37" s="79" t="s">
        <v>43</v>
      </c>
      <c r="F37" s="79" t="s">
        <v>413</v>
      </c>
      <c r="G37" s="73" t="s">
        <v>56</v>
      </c>
      <c r="H37" s="79" t="s">
        <v>111</v>
      </c>
      <c r="I37" s="79" t="s">
        <v>1666</v>
      </c>
      <c r="J37" s="79" t="s">
        <v>414</v>
      </c>
      <c r="K37" s="79" t="s">
        <v>1986</v>
      </c>
      <c r="L37" s="73" t="s">
        <v>1985</v>
      </c>
      <c r="M37" s="73" t="s">
        <v>761</v>
      </c>
      <c r="N37" s="73" t="s">
        <v>761</v>
      </c>
      <c r="O37" s="73" t="s">
        <v>761</v>
      </c>
      <c r="P37" s="73" t="s">
        <v>761</v>
      </c>
      <c r="Q37" s="73" t="s">
        <v>56</v>
      </c>
      <c r="R37" s="73" t="s">
        <v>1638</v>
      </c>
      <c r="S37" s="73" t="s">
        <v>761</v>
      </c>
      <c r="T37" s="5"/>
    </row>
    <row r="38" spans="1:20" s="16" customFormat="1" ht="113.65" customHeight="1">
      <c r="A38" s="5" t="s">
        <v>2201</v>
      </c>
      <c r="B38" s="71" t="s">
        <v>356</v>
      </c>
      <c r="C38" s="71" t="s">
        <v>357</v>
      </c>
      <c r="D38" s="71">
        <v>2019</v>
      </c>
      <c r="E38" s="71" t="s">
        <v>47</v>
      </c>
      <c r="F38" s="71" t="s">
        <v>358</v>
      </c>
      <c r="G38" s="71" t="s">
        <v>56</v>
      </c>
      <c r="H38" s="71" t="s">
        <v>359</v>
      </c>
      <c r="I38" s="71" t="s">
        <v>360</v>
      </c>
      <c r="J38" s="71" t="s">
        <v>361</v>
      </c>
      <c r="K38" s="71" t="s">
        <v>1667</v>
      </c>
      <c r="L38" s="71" t="s">
        <v>111</v>
      </c>
      <c r="M38" s="71" t="s">
        <v>761</v>
      </c>
      <c r="N38" s="71" t="s">
        <v>761</v>
      </c>
      <c r="O38" s="71" t="s">
        <v>56</v>
      </c>
      <c r="P38" s="71" t="s">
        <v>761</v>
      </c>
      <c r="Q38" s="71" t="s">
        <v>761</v>
      </c>
      <c r="R38" s="71" t="s">
        <v>1638</v>
      </c>
      <c r="S38" s="71" t="s">
        <v>761</v>
      </c>
      <c r="T38" s="16" t="s">
        <v>1644</v>
      </c>
    </row>
    <row r="39" spans="1:20" s="16" customFormat="1" ht="75" customHeight="1">
      <c r="A39" s="16" t="s">
        <v>1694</v>
      </c>
      <c r="B39" s="72" t="s">
        <v>327</v>
      </c>
      <c r="C39" s="72" t="s">
        <v>328</v>
      </c>
      <c r="D39" s="72">
        <v>2019</v>
      </c>
      <c r="E39" s="72" t="s">
        <v>1960</v>
      </c>
      <c r="F39" s="72" t="s">
        <v>329</v>
      </c>
      <c r="G39" s="72" t="s">
        <v>56</v>
      </c>
      <c r="H39" s="72">
        <v>4</v>
      </c>
      <c r="I39" s="72">
        <v>2100</v>
      </c>
      <c r="J39" s="72" t="s">
        <v>330</v>
      </c>
      <c r="K39" s="72"/>
      <c r="L39" s="72" t="s">
        <v>331</v>
      </c>
      <c r="M39" s="72"/>
      <c r="N39" s="72"/>
      <c r="O39" s="72"/>
      <c r="P39" s="72"/>
      <c r="Q39" s="72"/>
      <c r="R39" s="72"/>
      <c r="S39" s="72"/>
    </row>
    <row r="40" spans="1:20" s="2" customFormat="1" ht="79.150000000000006" customHeight="1">
      <c r="A40" s="5" t="s">
        <v>2201</v>
      </c>
      <c r="B40" s="70" t="s">
        <v>308</v>
      </c>
      <c r="C40" s="70" t="s">
        <v>309</v>
      </c>
      <c r="D40" s="70">
        <v>2018</v>
      </c>
      <c r="E40" s="70" t="s">
        <v>73</v>
      </c>
      <c r="F40" s="70" t="s">
        <v>310</v>
      </c>
      <c r="G40" s="70" t="s">
        <v>56</v>
      </c>
      <c r="H40" s="70" t="s">
        <v>111</v>
      </c>
      <c r="I40" s="70" t="s">
        <v>311</v>
      </c>
      <c r="J40" s="70" t="s">
        <v>312</v>
      </c>
      <c r="K40" s="70" t="s">
        <v>1668</v>
      </c>
      <c r="L40" s="70" t="s">
        <v>1669</v>
      </c>
      <c r="M40" s="70" t="s">
        <v>761</v>
      </c>
      <c r="N40" s="70" t="s">
        <v>761</v>
      </c>
      <c r="O40" s="70" t="s">
        <v>1670</v>
      </c>
      <c r="P40" s="70" t="s">
        <v>761</v>
      </c>
      <c r="Q40" s="70" t="s">
        <v>761</v>
      </c>
      <c r="R40" s="70" t="s">
        <v>1638</v>
      </c>
      <c r="S40" s="70" t="s">
        <v>761</v>
      </c>
      <c r="T40" s="16" t="s">
        <v>1644</v>
      </c>
    </row>
    <row r="41" spans="1:20" s="2" customFormat="1" ht="90" customHeight="1">
      <c r="A41" s="5" t="s">
        <v>2201</v>
      </c>
      <c r="B41" s="70" t="s">
        <v>276</v>
      </c>
      <c r="C41" s="70" t="s">
        <v>277</v>
      </c>
      <c r="D41" s="70">
        <v>2016</v>
      </c>
      <c r="E41" s="70" t="s">
        <v>282</v>
      </c>
      <c r="F41" s="70" t="s">
        <v>278</v>
      </c>
      <c r="G41" s="70" t="s">
        <v>56</v>
      </c>
      <c r="H41" s="70">
        <v>8</v>
      </c>
      <c r="I41" s="70" t="s">
        <v>280</v>
      </c>
      <c r="J41" s="70" t="s">
        <v>281</v>
      </c>
      <c r="K41" s="70" t="s">
        <v>2145</v>
      </c>
      <c r="L41" s="70" t="s">
        <v>1671</v>
      </c>
      <c r="M41" s="70" t="s">
        <v>761</v>
      </c>
      <c r="N41" s="70" t="s">
        <v>56</v>
      </c>
      <c r="O41" s="70" t="s">
        <v>56</v>
      </c>
      <c r="P41" s="70" t="s">
        <v>761</v>
      </c>
      <c r="Q41" s="70" t="s">
        <v>761</v>
      </c>
      <c r="R41" s="70" t="s">
        <v>1672</v>
      </c>
      <c r="S41" s="70" t="s">
        <v>761</v>
      </c>
      <c r="T41" s="16" t="s">
        <v>1673</v>
      </c>
    </row>
    <row r="42" spans="1:20" s="2" customFormat="1" ht="105" customHeight="1">
      <c r="A42" s="4" t="s">
        <v>2199</v>
      </c>
      <c r="B42" s="17" t="s">
        <v>270</v>
      </c>
      <c r="C42" s="17" t="s">
        <v>271</v>
      </c>
      <c r="D42" s="17">
        <v>2019</v>
      </c>
      <c r="E42" s="17" t="s">
        <v>63</v>
      </c>
      <c r="F42" s="17" t="s">
        <v>272</v>
      </c>
      <c r="G42" s="17" t="s">
        <v>56</v>
      </c>
      <c r="H42" s="17">
        <v>6</v>
      </c>
      <c r="I42" s="17" t="s">
        <v>273</v>
      </c>
      <c r="J42" s="17" t="s">
        <v>274</v>
      </c>
      <c r="K42" s="17" t="s">
        <v>2144</v>
      </c>
      <c r="L42" s="17" t="s">
        <v>275</v>
      </c>
      <c r="M42" s="17" t="s">
        <v>761</v>
      </c>
      <c r="N42" s="17" t="s">
        <v>56</v>
      </c>
      <c r="O42" s="17" t="s">
        <v>56</v>
      </c>
      <c r="P42" s="17" t="s">
        <v>761</v>
      </c>
      <c r="Q42" s="17" t="s">
        <v>761</v>
      </c>
      <c r="R42" s="17" t="s">
        <v>1674</v>
      </c>
      <c r="S42" s="17" t="s">
        <v>761</v>
      </c>
    </row>
    <row r="43" spans="1:20" s="2" customFormat="1" ht="75" customHeight="1">
      <c r="A43" s="5" t="s">
        <v>2201</v>
      </c>
      <c r="B43" s="70" t="s">
        <v>264</v>
      </c>
      <c r="C43" s="70" t="s">
        <v>265</v>
      </c>
      <c r="D43" s="70">
        <v>2016</v>
      </c>
      <c r="E43" s="70" t="s">
        <v>269</v>
      </c>
      <c r="F43" s="70" t="s">
        <v>266</v>
      </c>
      <c r="G43" s="70" t="s">
        <v>56</v>
      </c>
      <c r="H43" s="70">
        <v>2</v>
      </c>
      <c r="I43" s="70" t="s">
        <v>267</v>
      </c>
      <c r="J43" s="70" t="s">
        <v>268</v>
      </c>
      <c r="K43" s="70" t="s">
        <v>2146</v>
      </c>
      <c r="L43" s="70" t="s">
        <v>111</v>
      </c>
      <c r="M43" s="70" t="s">
        <v>761</v>
      </c>
      <c r="N43" s="70" t="s">
        <v>761</v>
      </c>
      <c r="O43" s="70" t="s">
        <v>56</v>
      </c>
      <c r="P43" s="70" t="s">
        <v>761</v>
      </c>
      <c r="Q43" s="70" t="s">
        <v>56</v>
      </c>
      <c r="R43" s="70" t="s">
        <v>1638</v>
      </c>
      <c r="S43" s="70" t="s">
        <v>761</v>
      </c>
    </row>
    <row r="44" spans="1:20" s="2" customFormat="1" ht="63.65" customHeight="1">
      <c r="A44" s="5" t="s">
        <v>2201</v>
      </c>
      <c r="B44" s="70" t="s">
        <v>209</v>
      </c>
      <c r="C44" s="70" t="s">
        <v>210</v>
      </c>
      <c r="D44" s="70">
        <v>2016</v>
      </c>
      <c r="E44" s="70" t="s">
        <v>215</v>
      </c>
      <c r="F44" s="70" t="s">
        <v>211</v>
      </c>
      <c r="G44" s="70" t="s">
        <v>56</v>
      </c>
      <c r="H44" s="70">
        <v>6</v>
      </c>
      <c r="I44" s="70" t="s">
        <v>111</v>
      </c>
      <c r="J44" s="70" t="s">
        <v>213</v>
      </c>
      <c r="K44" s="70" t="s">
        <v>1675</v>
      </c>
      <c r="L44" s="70" t="s">
        <v>214</v>
      </c>
      <c r="M44" s="70" t="s">
        <v>761</v>
      </c>
      <c r="N44" s="70" t="s">
        <v>56</v>
      </c>
      <c r="O44" s="70" t="s">
        <v>761</v>
      </c>
      <c r="P44" s="70" t="s">
        <v>761</v>
      </c>
      <c r="Q44" s="70" t="s">
        <v>56</v>
      </c>
      <c r="R44" s="70" t="s">
        <v>1638</v>
      </c>
      <c r="S44" s="70" t="s">
        <v>761</v>
      </c>
    </row>
    <row r="45" spans="1:20" s="4" customFormat="1" ht="85.15" customHeight="1">
      <c r="A45" s="5" t="s">
        <v>1694</v>
      </c>
      <c r="B45" s="72" t="s">
        <v>154</v>
      </c>
      <c r="C45" s="72" t="s">
        <v>155</v>
      </c>
      <c r="D45" s="72">
        <v>2020</v>
      </c>
      <c r="E45" s="72" t="s">
        <v>159</v>
      </c>
      <c r="F45" s="72" t="s">
        <v>156</v>
      </c>
      <c r="G45" s="76" t="s">
        <v>111</v>
      </c>
      <c r="H45" s="72" t="s">
        <v>111</v>
      </c>
      <c r="I45" s="72" t="s">
        <v>111</v>
      </c>
      <c r="J45" s="72" t="s">
        <v>157</v>
      </c>
      <c r="K45" s="76" t="s">
        <v>111</v>
      </c>
      <c r="L45" s="72" t="s">
        <v>158</v>
      </c>
      <c r="M45" s="76"/>
      <c r="N45" s="76"/>
      <c r="O45" s="76"/>
      <c r="P45" s="76"/>
      <c r="Q45" s="76"/>
      <c r="R45" s="76"/>
      <c r="S45" s="76"/>
      <c r="T45" s="5"/>
    </row>
    <row r="46" spans="1:20" s="4" customFormat="1" ht="121.15" customHeight="1">
      <c r="A46" s="4" t="s">
        <v>2199</v>
      </c>
      <c r="B46" s="17" t="s">
        <v>243</v>
      </c>
      <c r="C46" s="17" t="s">
        <v>244</v>
      </c>
      <c r="D46" s="17">
        <v>2016</v>
      </c>
      <c r="E46" s="17" t="s">
        <v>249</v>
      </c>
      <c r="F46" s="17" t="s">
        <v>245</v>
      </c>
      <c r="G46" s="15" t="s">
        <v>56</v>
      </c>
      <c r="H46" s="17">
        <v>2</v>
      </c>
      <c r="I46" s="17" t="s">
        <v>111</v>
      </c>
      <c r="J46" s="17" t="s">
        <v>247</v>
      </c>
      <c r="K46" s="17" t="s">
        <v>1676</v>
      </c>
      <c r="L46" s="15" t="s">
        <v>248</v>
      </c>
      <c r="M46" s="15" t="s">
        <v>1677</v>
      </c>
      <c r="N46" s="15" t="s">
        <v>56</v>
      </c>
      <c r="O46" s="15" t="s">
        <v>761</v>
      </c>
      <c r="P46" s="15" t="s">
        <v>761</v>
      </c>
      <c r="Q46" s="15" t="s">
        <v>56</v>
      </c>
      <c r="R46" s="15" t="s">
        <v>1678</v>
      </c>
      <c r="S46" s="15" t="s">
        <v>1679</v>
      </c>
    </row>
    <row r="47" spans="1:20" s="4" customFormat="1" ht="130.5" customHeight="1">
      <c r="A47" s="5" t="s">
        <v>2201</v>
      </c>
      <c r="B47" s="70" t="s">
        <v>313</v>
      </c>
      <c r="C47" s="70" t="s">
        <v>314</v>
      </c>
      <c r="D47" s="70">
        <v>2017</v>
      </c>
      <c r="E47" s="70" t="s">
        <v>24</v>
      </c>
      <c r="F47" s="70" t="s">
        <v>315</v>
      </c>
      <c r="G47" s="73" t="s">
        <v>56</v>
      </c>
      <c r="H47" s="70" t="s">
        <v>111</v>
      </c>
      <c r="I47" s="70" t="s">
        <v>316</v>
      </c>
      <c r="J47" s="70" t="s">
        <v>317</v>
      </c>
      <c r="K47" s="70" t="s">
        <v>1680</v>
      </c>
      <c r="L47" s="73" t="s">
        <v>318</v>
      </c>
      <c r="M47" s="73" t="s">
        <v>761</v>
      </c>
      <c r="N47" s="73" t="s">
        <v>56</v>
      </c>
      <c r="O47" s="73" t="s">
        <v>761</v>
      </c>
      <c r="P47" s="73" t="s">
        <v>761</v>
      </c>
      <c r="Q47" s="73" t="s">
        <v>56</v>
      </c>
      <c r="R47" s="73" t="s">
        <v>1681</v>
      </c>
      <c r="S47" s="73" t="s">
        <v>761</v>
      </c>
    </row>
    <row r="48" spans="1:20" s="4" customFormat="1" ht="97.9" customHeight="1">
      <c r="A48" s="5" t="s">
        <v>2201</v>
      </c>
      <c r="B48" s="73" t="s">
        <v>342</v>
      </c>
      <c r="C48" s="73" t="s">
        <v>343</v>
      </c>
      <c r="D48" s="70">
        <v>2020</v>
      </c>
      <c r="E48" s="73" t="s">
        <v>24</v>
      </c>
      <c r="F48" s="73" t="s">
        <v>344</v>
      </c>
      <c r="G48" s="73" t="s">
        <v>56</v>
      </c>
      <c r="H48" s="70">
        <v>3</v>
      </c>
      <c r="I48" s="73" t="s">
        <v>345</v>
      </c>
      <c r="J48" s="73" t="s">
        <v>346</v>
      </c>
      <c r="K48" s="73" t="s">
        <v>1682</v>
      </c>
      <c r="L48" s="73" t="s">
        <v>347</v>
      </c>
      <c r="M48" s="73" t="s">
        <v>761</v>
      </c>
      <c r="N48" s="73" t="s">
        <v>1683</v>
      </c>
      <c r="O48" s="73" t="s">
        <v>1684</v>
      </c>
      <c r="P48" s="73" t="s">
        <v>761</v>
      </c>
      <c r="Q48" s="73" t="s">
        <v>761</v>
      </c>
      <c r="R48" s="73" t="s">
        <v>1685</v>
      </c>
      <c r="S48" s="73" t="s">
        <v>761</v>
      </c>
      <c r="T48" s="5" t="s">
        <v>1686</v>
      </c>
    </row>
    <row r="49" spans="1:20" s="4" customFormat="1" ht="152.25" customHeight="1">
      <c r="A49" s="4" t="s">
        <v>2199</v>
      </c>
      <c r="B49" s="17" t="s">
        <v>386</v>
      </c>
      <c r="C49" s="17" t="s">
        <v>387</v>
      </c>
      <c r="D49" s="17">
        <v>2017</v>
      </c>
      <c r="E49" s="17" t="s">
        <v>63</v>
      </c>
      <c r="F49" s="17" t="s">
        <v>388</v>
      </c>
      <c r="G49" s="15" t="s">
        <v>56</v>
      </c>
      <c r="H49" s="17">
        <v>5</v>
      </c>
      <c r="I49" s="17" t="s">
        <v>389</v>
      </c>
      <c r="J49" s="17" t="s">
        <v>390</v>
      </c>
      <c r="K49" s="17" t="s">
        <v>391</v>
      </c>
      <c r="L49" s="15" t="s">
        <v>2147</v>
      </c>
      <c r="M49" s="15" t="s">
        <v>56</v>
      </c>
      <c r="N49" s="15" t="s">
        <v>56</v>
      </c>
      <c r="O49" s="15" t="s">
        <v>56</v>
      </c>
      <c r="P49" s="15" t="s">
        <v>56</v>
      </c>
      <c r="Q49" s="15" t="s">
        <v>56</v>
      </c>
      <c r="R49" s="15" t="s">
        <v>1687</v>
      </c>
      <c r="S49" s="15" t="s">
        <v>761</v>
      </c>
    </row>
    <row r="50" spans="1:20" s="4" customFormat="1" ht="57" customHeight="1">
      <c r="A50" s="5" t="s">
        <v>2201</v>
      </c>
      <c r="B50" s="70" t="s">
        <v>521</v>
      </c>
      <c r="C50" s="70" t="s">
        <v>522</v>
      </c>
      <c r="D50" s="70">
        <v>2016</v>
      </c>
      <c r="E50" s="70" t="s">
        <v>124</v>
      </c>
      <c r="F50" s="70" t="s">
        <v>523</v>
      </c>
      <c r="G50" s="73" t="s">
        <v>111</v>
      </c>
      <c r="H50" s="70" t="s">
        <v>111</v>
      </c>
      <c r="I50" s="70" t="s">
        <v>111</v>
      </c>
      <c r="J50" s="70" t="s">
        <v>524</v>
      </c>
      <c r="K50" s="70" t="s">
        <v>111</v>
      </c>
      <c r="L50" s="73" t="s">
        <v>525</v>
      </c>
      <c r="M50" s="73" t="s">
        <v>761</v>
      </c>
      <c r="N50" s="73" t="s">
        <v>761</v>
      </c>
      <c r="O50" s="73" t="s">
        <v>761</v>
      </c>
      <c r="P50" s="73" t="s">
        <v>761</v>
      </c>
      <c r="Q50" s="73" t="s">
        <v>761</v>
      </c>
      <c r="R50" s="73" t="s">
        <v>1638</v>
      </c>
      <c r="S50" s="73" t="s">
        <v>761</v>
      </c>
    </row>
    <row r="51" spans="1:20" s="4" customFormat="1" ht="126.65" customHeight="1">
      <c r="A51" s="5" t="s">
        <v>2201</v>
      </c>
      <c r="B51" s="73" t="s">
        <v>530</v>
      </c>
      <c r="C51" s="73" t="s">
        <v>531</v>
      </c>
      <c r="D51" s="70">
        <v>2016</v>
      </c>
      <c r="E51" s="73" t="s">
        <v>534</v>
      </c>
      <c r="F51" s="73" t="s">
        <v>532</v>
      </c>
      <c r="G51" s="73" t="s">
        <v>56</v>
      </c>
      <c r="H51" s="70" t="s">
        <v>111</v>
      </c>
      <c r="I51" s="73" t="s">
        <v>533</v>
      </c>
      <c r="J51" s="73" t="s">
        <v>247</v>
      </c>
      <c r="K51" s="70" t="s">
        <v>1680</v>
      </c>
      <c r="L51" s="73" t="s">
        <v>318</v>
      </c>
      <c r="M51" s="73" t="s">
        <v>56</v>
      </c>
      <c r="N51" s="73" t="s">
        <v>56</v>
      </c>
      <c r="O51" s="73" t="s">
        <v>761</v>
      </c>
      <c r="P51" s="73" t="s">
        <v>761</v>
      </c>
      <c r="Q51" s="73" t="s">
        <v>56</v>
      </c>
      <c r="R51" s="73" t="s">
        <v>1688</v>
      </c>
      <c r="S51" s="73" t="s">
        <v>761</v>
      </c>
    </row>
    <row r="52" spans="1:20" s="4" customFormat="1" ht="128.65" customHeight="1">
      <c r="A52" s="5" t="s">
        <v>2201</v>
      </c>
      <c r="B52" s="73" t="s">
        <v>535</v>
      </c>
      <c r="C52" s="73" t="s">
        <v>536</v>
      </c>
      <c r="D52" s="70">
        <v>2018</v>
      </c>
      <c r="E52" s="73" t="s">
        <v>24</v>
      </c>
      <c r="F52" s="73" t="s">
        <v>537</v>
      </c>
      <c r="G52" s="73" t="s">
        <v>56</v>
      </c>
      <c r="H52" s="70" t="s">
        <v>561</v>
      </c>
      <c r="I52" s="73" t="s">
        <v>539</v>
      </c>
      <c r="J52" s="73" t="s">
        <v>540</v>
      </c>
      <c r="K52" s="70" t="s">
        <v>1680</v>
      </c>
      <c r="L52" s="73" t="s">
        <v>318</v>
      </c>
      <c r="M52" s="73" t="s">
        <v>761</v>
      </c>
      <c r="N52" s="73" t="s">
        <v>56</v>
      </c>
      <c r="O52" s="73" t="s">
        <v>56</v>
      </c>
      <c r="P52" s="73" t="s">
        <v>761</v>
      </c>
      <c r="Q52" s="73" t="s">
        <v>761</v>
      </c>
      <c r="R52" s="73" t="s">
        <v>1689</v>
      </c>
      <c r="S52" s="73" t="s">
        <v>761</v>
      </c>
    </row>
    <row r="53" spans="1:20" s="21" customFormat="1" ht="146.65" customHeight="1">
      <c r="A53" s="5" t="s">
        <v>2201</v>
      </c>
      <c r="B53" s="74" t="s">
        <v>541</v>
      </c>
      <c r="C53" s="74" t="s">
        <v>542</v>
      </c>
      <c r="D53" s="74">
        <v>2017</v>
      </c>
      <c r="E53" s="74" t="s">
        <v>546</v>
      </c>
      <c r="F53" s="74" t="s">
        <v>543</v>
      </c>
      <c r="G53" s="75" t="s">
        <v>56</v>
      </c>
      <c r="H53" s="74">
        <v>6</v>
      </c>
      <c r="I53" s="74" t="s">
        <v>544</v>
      </c>
      <c r="J53" s="74" t="s">
        <v>545</v>
      </c>
      <c r="K53" s="75" t="s">
        <v>2157</v>
      </c>
      <c r="L53" s="130" t="s">
        <v>318</v>
      </c>
      <c r="M53" s="75" t="s">
        <v>761</v>
      </c>
      <c r="N53" s="75" t="s">
        <v>56</v>
      </c>
      <c r="O53" s="75" t="s">
        <v>2158</v>
      </c>
      <c r="P53" s="75" t="s">
        <v>761</v>
      </c>
      <c r="Q53" s="75" t="s">
        <v>761</v>
      </c>
      <c r="R53" s="75" t="s">
        <v>1638</v>
      </c>
      <c r="S53" s="75" t="s">
        <v>761</v>
      </c>
    </row>
    <row r="54" spans="1:20" s="4" customFormat="1" ht="100.9" customHeight="1">
      <c r="A54" s="5" t="s">
        <v>2201</v>
      </c>
      <c r="B54" s="70" t="s">
        <v>547</v>
      </c>
      <c r="C54" s="70" t="s">
        <v>548</v>
      </c>
      <c r="D54" s="70">
        <v>2017</v>
      </c>
      <c r="E54" s="70" t="s">
        <v>553</v>
      </c>
      <c r="F54" s="70" t="s">
        <v>549</v>
      </c>
      <c r="G54" s="73" t="s">
        <v>56</v>
      </c>
      <c r="H54" s="70" t="s">
        <v>550</v>
      </c>
      <c r="I54" s="70" t="s">
        <v>533</v>
      </c>
      <c r="J54" s="70" t="s">
        <v>551</v>
      </c>
      <c r="K54" s="70" t="s">
        <v>1680</v>
      </c>
      <c r="L54" s="73" t="s">
        <v>318</v>
      </c>
      <c r="M54" s="73" t="s">
        <v>761</v>
      </c>
      <c r="N54" s="73" t="s">
        <v>1690</v>
      </c>
      <c r="O54" s="73" t="s">
        <v>761</v>
      </c>
      <c r="P54" s="73" t="s">
        <v>761</v>
      </c>
      <c r="Q54" s="73" t="s">
        <v>761</v>
      </c>
      <c r="R54" s="73" t="s">
        <v>1638</v>
      </c>
      <c r="S54" s="73" t="s">
        <v>761</v>
      </c>
      <c r="T54" s="5" t="s">
        <v>1691</v>
      </c>
    </row>
    <row r="55" spans="1:20" s="4" customFormat="1" ht="109.9" customHeight="1">
      <c r="A55" s="5" t="s">
        <v>2201</v>
      </c>
      <c r="B55" s="70" t="s">
        <v>558</v>
      </c>
      <c r="C55" s="70" t="s">
        <v>559</v>
      </c>
      <c r="D55" s="70">
        <v>2018</v>
      </c>
      <c r="E55" s="70" t="s">
        <v>143</v>
      </c>
      <c r="F55" s="70" t="s">
        <v>560</v>
      </c>
      <c r="G55" s="73" t="s">
        <v>56</v>
      </c>
      <c r="H55" s="70" t="s">
        <v>111</v>
      </c>
      <c r="I55" s="70" t="s">
        <v>544</v>
      </c>
      <c r="J55" s="70" t="s">
        <v>304</v>
      </c>
      <c r="K55" s="70" t="s">
        <v>1680</v>
      </c>
      <c r="L55" s="70" t="s">
        <v>318</v>
      </c>
      <c r="M55" s="73" t="s">
        <v>761</v>
      </c>
      <c r="N55" s="73" t="s">
        <v>1692</v>
      </c>
      <c r="O55" s="73" t="s">
        <v>56</v>
      </c>
      <c r="P55" s="73" t="s">
        <v>761</v>
      </c>
      <c r="Q55" s="73" t="s">
        <v>761</v>
      </c>
      <c r="R55" s="73" t="s">
        <v>1638</v>
      </c>
      <c r="S55" s="73" t="s">
        <v>761</v>
      </c>
      <c r="T55" s="5" t="s">
        <v>1693</v>
      </c>
    </row>
    <row r="56" spans="1:20" s="4" customFormat="1" ht="123.65" customHeight="1">
      <c r="A56" s="5" t="s">
        <v>1694</v>
      </c>
      <c r="B56" s="76" t="s">
        <v>580</v>
      </c>
      <c r="C56" s="76" t="s">
        <v>581</v>
      </c>
      <c r="D56" s="72">
        <v>2016</v>
      </c>
      <c r="E56" s="76" t="s">
        <v>35</v>
      </c>
      <c r="F56" s="76" t="s">
        <v>582</v>
      </c>
      <c r="G56" s="76" t="s">
        <v>56</v>
      </c>
      <c r="H56" s="72" t="s">
        <v>111</v>
      </c>
      <c r="I56" s="76" t="s">
        <v>111</v>
      </c>
      <c r="J56" s="76" t="s">
        <v>304</v>
      </c>
      <c r="K56" s="76"/>
      <c r="L56" s="76" t="s">
        <v>583</v>
      </c>
      <c r="M56" s="76"/>
      <c r="N56" s="76"/>
      <c r="O56" s="76"/>
      <c r="P56" s="76"/>
      <c r="Q56" s="76"/>
      <c r="R56" s="76"/>
      <c r="S56" s="76"/>
    </row>
    <row r="57" spans="1:20" s="4" customFormat="1" ht="97.15" customHeight="1">
      <c r="A57" s="5" t="s">
        <v>2201</v>
      </c>
      <c r="B57" s="70" t="s">
        <v>587</v>
      </c>
      <c r="C57" s="70" t="s">
        <v>588</v>
      </c>
      <c r="D57" s="70">
        <v>2016</v>
      </c>
      <c r="E57" s="70" t="s">
        <v>592</v>
      </c>
      <c r="F57" s="70" t="s">
        <v>589</v>
      </c>
      <c r="G57" s="73" t="s">
        <v>56</v>
      </c>
      <c r="H57" s="70" t="s">
        <v>111</v>
      </c>
      <c r="I57" s="70" t="s">
        <v>590</v>
      </c>
      <c r="J57" s="70" t="s">
        <v>591</v>
      </c>
      <c r="K57" s="73" t="s">
        <v>1638</v>
      </c>
      <c r="L57" s="70" t="s">
        <v>2148</v>
      </c>
      <c r="M57" s="73" t="s">
        <v>761</v>
      </c>
      <c r="N57" s="73" t="s">
        <v>1695</v>
      </c>
      <c r="O57" s="73" t="s">
        <v>761</v>
      </c>
      <c r="P57" s="73" t="s">
        <v>761</v>
      </c>
      <c r="Q57" s="73" t="s">
        <v>761</v>
      </c>
      <c r="R57" s="73" t="s">
        <v>1638</v>
      </c>
      <c r="S57" s="73" t="s">
        <v>761</v>
      </c>
    </row>
    <row r="58" spans="1:20" s="4" customFormat="1" ht="123.65" customHeight="1">
      <c r="A58" s="5" t="s">
        <v>1694</v>
      </c>
      <c r="B58" s="72" t="s">
        <v>1696</v>
      </c>
      <c r="C58" s="72" t="s">
        <v>642</v>
      </c>
      <c r="D58" s="72">
        <v>2018</v>
      </c>
      <c r="E58" s="72" t="s">
        <v>645</v>
      </c>
      <c r="F58" s="72" t="s">
        <v>643</v>
      </c>
      <c r="G58" s="76" t="s">
        <v>56</v>
      </c>
      <c r="H58" s="72" t="s">
        <v>111</v>
      </c>
      <c r="I58" s="72" t="s">
        <v>111</v>
      </c>
      <c r="J58" s="72" t="s">
        <v>294</v>
      </c>
      <c r="K58" s="76"/>
      <c r="L58" s="72" t="s">
        <v>644</v>
      </c>
      <c r="M58" s="76"/>
      <c r="N58" s="76"/>
      <c r="O58" s="76"/>
      <c r="P58" s="76"/>
      <c r="Q58" s="76"/>
      <c r="R58" s="76"/>
      <c r="S58" s="76"/>
    </row>
    <row r="59" spans="1:20" s="4" customFormat="1" ht="90" customHeight="1">
      <c r="A59" s="5" t="s">
        <v>2201</v>
      </c>
      <c r="B59" s="70" t="s">
        <v>687</v>
      </c>
      <c r="C59" s="70" t="s">
        <v>688</v>
      </c>
      <c r="D59" s="70">
        <v>2019</v>
      </c>
      <c r="E59" s="70" t="s">
        <v>128</v>
      </c>
      <c r="F59" s="70" t="s">
        <v>689</v>
      </c>
      <c r="G59" s="73" t="s">
        <v>2149</v>
      </c>
      <c r="H59" s="70">
        <v>5</v>
      </c>
      <c r="I59" s="70" t="s">
        <v>389</v>
      </c>
      <c r="J59" s="70" t="s">
        <v>390</v>
      </c>
      <c r="K59" s="70" t="s">
        <v>1638</v>
      </c>
      <c r="L59" s="73" t="s">
        <v>1638</v>
      </c>
      <c r="M59" s="73" t="s">
        <v>761</v>
      </c>
      <c r="N59" s="73" t="s">
        <v>761</v>
      </c>
      <c r="O59" s="73" t="s">
        <v>761</v>
      </c>
      <c r="P59" s="73" t="s">
        <v>761</v>
      </c>
      <c r="Q59" s="73" t="s">
        <v>761</v>
      </c>
      <c r="R59" s="73" t="s">
        <v>1638</v>
      </c>
      <c r="S59" s="73" t="s">
        <v>761</v>
      </c>
    </row>
    <row r="60" spans="1:20" s="4" customFormat="1" ht="156.65" customHeight="1">
      <c r="A60" s="5" t="s">
        <v>1694</v>
      </c>
      <c r="B60" s="76" t="s">
        <v>784</v>
      </c>
      <c r="C60" s="76" t="s">
        <v>785</v>
      </c>
      <c r="D60" s="72">
        <v>2018</v>
      </c>
      <c r="E60" s="76" t="s">
        <v>787</v>
      </c>
      <c r="F60" s="76" t="s">
        <v>786</v>
      </c>
      <c r="G60" s="76" t="s">
        <v>111</v>
      </c>
      <c r="H60" s="72" t="s">
        <v>111</v>
      </c>
      <c r="I60" s="76" t="s">
        <v>111</v>
      </c>
      <c r="J60" s="76" t="s">
        <v>20</v>
      </c>
      <c r="K60" s="76"/>
      <c r="L60" s="76"/>
      <c r="M60" s="76"/>
      <c r="N60" s="76"/>
      <c r="O60" s="76"/>
      <c r="P60" s="76"/>
      <c r="Q60" s="76"/>
      <c r="R60" s="76"/>
      <c r="S60" s="76"/>
    </row>
    <row r="61" spans="1:20" s="4" customFormat="1" ht="129.65" customHeight="1">
      <c r="A61" s="4" t="s">
        <v>2199</v>
      </c>
      <c r="B61" s="17" t="s">
        <v>834</v>
      </c>
      <c r="C61" s="17" t="s">
        <v>835</v>
      </c>
      <c r="D61" s="17">
        <v>2018</v>
      </c>
      <c r="E61" s="17" t="s">
        <v>136</v>
      </c>
      <c r="F61" s="17" t="s">
        <v>836</v>
      </c>
      <c r="G61" s="15" t="s">
        <v>56</v>
      </c>
      <c r="H61" s="17">
        <v>2</v>
      </c>
      <c r="I61" s="17" t="s">
        <v>837</v>
      </c>
      <c r="J61" s="17" t="s">
        <v>838</v>
      </c>
      <c r="K61" s="17" t="s">
        <v>111</v>
      </c>
      <c r="L61" s="15" t="s">
        <v>2150</v>
      </c>
      <c r="M61" s="15" t="s">
        <v>1697</v>
      </c>
      <c r="N61" s="15" t="s">
        <v>56</v>
      </c>
      <c r="O61" s="15" t="s">
        <v>1698</v>
      </c>
      <c r="P61" s="15" t="s">
        <v>111</v>
      </c>
      <c r="Q61" s="15" t="s">
        <v>761</v>
      </c>
      <c r="R61" s="15" t="s">
        <v>1699</v>
      </c>
      <c r="S61" s="15" t="s">
        <v>761</v>
      </c>
    </row>
    <row r="62" spans="1:20" s="4" customFormat="1" ht="85.9" customHeight="1">
      <c r="A62" s="5" t="s">
        <v>2201</v>
      </c>
      <c r="B62" s="70" t="s">
        <v>870</v>
      </c>
      <c r="C62" s="70" t="s">
        <v>871</v>
      </c>
      <c r="D62" s="70">
        <v>2020</v>
      </c>
      <c r="E62" s="70" t="s">
        <v>63</v>
      </c>
      <c r="F62" s="70" t="s">
        <v>872</v>
      </c>
      <c r="G62" s="75" t="s">
        <v>2151</v>
      </c>
      <c r="H62" s="70">
        <v>4</v>
      </c>
      <c r="I62" s="70" t="s">
        <v>873</v>
      </c>
      <c r="J62" s="70" t="s">
        <v>874</v>
      </c>
      <c r="K62" s="70" t="s">
        <v>2153</v>
      </c>
      <c r="L62" s="73" t="s">
        <v>111</v>
      </c>
      <c r="M62" s="73" t="s">
        <v>761</v>
      </c>
      <c r="N62" s="73" t="s">
        <v>2152</v>
      </c>
      <c r="O62" s="73" t="s">
        <v>56</v>
      </c>
      <c r="P62" s="73" t="s">
        <v>2152</v>
      </c>
      <c r="Q62" s="73" t="s">
        <v>761</v>
      </c>
      <c r="R62" s="73" t="s">
        <v>1638</v>
      </c>
      <c r="S62" s="73" t="s">
        <v>761</v>
      </c>
      <c r="T62" s="5"/>
    </row>
    <row r="63" spans="1:20" s="4" customFormat="1" ht="111" customHeight="1">
      <c r="A63" s="5" t="s">
        <v>2201</v>
      </c>
      <c r="B63" s="70" t="s">
        <v>946</v>
      </c>
      <c r="C63" s="70" t="s">
        <v>947</v>
      </c>
      <c r="D63" s="70">
        <v>2019</v>
      </c>
      <c r="E63" s="70" t="s">
        <v>845</v>
      </c>
      <c r="F63" s="70" t="s">
        <v>948</v>
      </c>
      <c r="G63" s="73" t="s">
        <v>1638</v>
      </c>
      <c r="H63" s="70" t="s">
        <v>1638</v>
      </c>
      <c r="I63" s="70" t="s">
        <v>111</v>
      </c>
      <c r="J63" s="70" t="s">
        <v>949</v>
      </c>
      <c r="K63" s="70" t="s">
        <v>111</v>
      </c>
      <c r="L63" s="73" t="s">
        <v>111</v>
      </c>
      <c r="M63" s="73" t="s">
        <v>761</v>
      </c>
      <c r="N63" s="73" t="s">
        <v>761</v>
      </c>
      <c r="O63" s="73" t="s">
        <v>761</v>
      </c>
      <c r="P63" s="73" t="s">
        <v>761</v>
      </c>
      <c r="Q63" s="73" t="s">
        <v>761</v>
      </c>
      <c r="R63" s="73" t="s">
        <v>1638</v>
      </c>
      <c r="S63" s="73" t="s">
        <v>761</v>
      </c>
    </row>
    <row r="64" spans="1:20" s="4" customFormat="1" ht="169.15" customHeight="1">
      <c r="A64" s="5" t="s">
        <v>1694</v>
      </c>
      <c r="B64" s="72" t="s">
        <v>1031</v>
      </c>
      <c r="C64" s="72" t="s">
        <v>1032</v>
      </c>
      <c r="D64" s="72">
        <v>2020</v>
      </c>
      <c r="E64" s="72" t="s">
        <v>1036</v>
      </c>
      <c r="F64" s="72" t="s">
        <v>1033</v>
      </c>
      <c r="G64" s="76" t="s">
        <v>56</v>
      </c>
      <c r="H64" s="72">
        <v>6</v>
      </c>
      <c r="I64" s="72" t="s">
        <v>212</v>
      </c>
      <c r="J64" s="72" t="s">
        <v>1034</v>
      </c>
      <c r="K64" s="72" t="s">
        <v>1035</v>
      </c>
      <c r="L64" s="76"/>
      <c r="M64" s="76"/>
      <c r="N64" s="76"/>
      <c r="O64" s="76"/>
      <c r="P64" s="76"/>
      <c r="Q64" s="76"/>
      <c r="R64" s="76"/>
      <c r="S64" s="76"/>
    </row>
    <row r="65" spans="1:20" s="4" customFormat="1" ht="108.65" customHeight="1">
      <c r="A65" s="5" t="s">
        <v>2201</v>
      </c>
      <c r="B65" s="70" t="s">
        <v>1075</v>
      </c>
      <c r="C65" s="70" t="s">
        <v>1076</v>
      </c>
      <c r="D65" s="70">
        <v>2016</v>
      </c>
      <c r="E65" s="70" t="s">
        <v>1080</v>
      </c>
      <c r="F65" s="70" t="s">
        <v>1077</v>
      </c>
      <c r="G65" s="73" t="s">
        <v>56</v>
      </c>
      <c r="H65" s="70">
        <v>3</v>
      </c>
      <c r="I65" s="70" t="s">
        <v>1078</v>
      </c>
      <c r="J65" s="70" t="s">
        <v>1079</v>
      </c>
      <c r="K65" s="73" t="s">
        <v>2154</v>
      </c>
      <c r="L65" s="70" t="s">
        <v>1700</v>
      </c>
      <c r="M65" s="73" t="s">
        <v>1701</v>
      </c>
      <c r="N65" s="73" t="s">
        <v>761</v>
      </c>
      <c r="O65" s="73" t="s">
        <v>761</v>
      </c>
      <c r="P65" s="73" t="s">
        <v>761</v>
      </c>
      <c r="Q65" s="73" t="s">
        <v>761</v>
      </c>
      <c r="R65" s="73" t="s">
        <v>1638</v>
      </c>
      <c r="S65" s="73" t="s">
        <v>761</v>
      </c>
    </row>
    <row r="66" spans="1:20" s="4" customFormat="1" ht="129.65" customHeight="1">
      <c r="A66" s="5" t="s">
        <v>2201</v>
      </c>
      <c r="B66" s="70" t="s">
        <v>1088</v>
      </c>
      <c r="C66" s="70" t="s">
        <v>1089</v>
      </c>
      <c r="D66" s="70">
        <v>2016</v>
      </c>
      <c r="E66" s="70" t="s">
        <v>73</v>
      </c>
      <c r="F66" s="70" t="s">
        <v>1090</v>
      </c>
      <c r="G66" s="73" t="s">
        <v>56</v>
      </c>
      <c r="H66" s="70">
        <v>1</v>
      </c>
      <c r="I66" s="70" t="s">
        <v>1091</v>
      </c>
      <c r="J66" s="70" t="s">
        <v>1092</v>
      </c>
      <c r="K66" s="73" t="s">
        <v>1702</v>
      </c>
      <c r="L66" s="70" t="s">
        <v>1093</v>
      </c>
      <c r="M66" s="73" t="s">
        <v>761</v>
      </c>
      <c r="N66" s="73" t="s">
        <v>761</v>
      </c>
      <c r="O66" s="73" t="s">
        <v>761</v>
      </c>
      <c r="P66" s="73" t="s">
        <v>761</v>
      </c>
      <c r="Q66" s="73" t="s">
        <v>761</v>
      </c>
      <c r="R66" s="73" t="s">
        <v>1638</v>
      </c>
      <c r="S66" s="73" t="s">
        <v>761</v>
      </c>
      <c r="T66" s="5" t="s">
        <v>1703</v>
      </c>
    </row>
    <row r="67" spans="1:20" s="4" customFormat="1" ht="99.65" customHeight="1">
      <c r="A67" s="5" t="s">
        <v>2201</v>
      </c>
      <c r="B67" s="70" t="s">
        <v>1100</v>
      </c>
      <c r="C67" s="70" t="s">
        <v>1101</v>
      </c>
      <c r="D67" s="70">
        <v>2019</v>
      </c>
      <c r="E67" s="70" t="s">
        <v>198</v>
      </c>
      <c r="F67" s="70" t="s">
        <v>1102</v>
      </c>
      <c r="G67" s="70" t="s">
        <v>1638</v>
      </c>
      <c r="H67" s="70" t="s">
        <v>1638</v>
      </c>
      <c r="I67" s="70" t="s">
        <v>1103</v>
      </c>
      <c r="J67" s="70" t="s">
        <v>1104</v>
      </c>
      <c r="K67" s="73" t="s">
        <v>1704</v>
      </c>
      <c r="L67" s="70" t="s">
        <v>1705</v>
      </c>
      <c r="M67" s="73" t="s">
        <v>761</v>
      </c>
      <c r="N67" s="73" t="s">
        <v>761</v>
      </c>
      <c r="O67" s="73" t="s">
        <v>56</v>
      </c>
      <c r="P67" s="73" t="s">
        <v>761</v>
      </c>
      <c r="Q67" s="73" t="s">
        <v>761</v>
      </c>
      <c r="R67" s="73" t="s">
        <v>1638</v>
      </c>
      <c r="S67" s="73" t="s">
        <v>761</v>
      </c>
      <c r="T67" s="5" t="s">
        <v>1706</v>
      </c>
    </row>
    <row r="68" spans="1:20" s="4" customFormat="1" ht="97.15" customHeight="1">
      <c r="A68" s="5" t="s">
        <v>2201</v>
      </c>
      <c r="B68" s="70" t="s">
        <v>1226</v>
      </c>
      <c r="C68" s="70" t="s">
        <v>1227</v>
      </c>
      <c r="D68" s="70">
        <v>2016</v>
      </c>
      <c r="E68" s="70" t="s">
        <v>263</v>
      </c>
      <c r="F68" s="70" t="s">
        <v>1228</v>
      </c>
      <c r="G68" s="73" t="s">
        <v>111</v>
      </c>
      <c r="H68" s="70" t="s">
        <v>111</v>
      </c>
      <c r="I68" s="70" t="s">
        <v>111</v>
      </c>
      <c r="J68" s="70" t="s">
        <v>1229</v>
      </c>
      <c r="K68" s="73" t="s">
        <v>1638</v>
      </c>
      <c r="L68" s="70" t="s">
        <v>1230</v>
      </c>
      <c r="M68" s="73" t="s">
        <v>761</v>
      </c>
      <c r="N68" s="73" t="s">
        <v>761</v>
      </c>
      <c r="O68" s="73" t="s">
        <v>761</v>
      </c>
      <c r="P68" s="73" t="s">
        <v>761</v>
      </c>
      <c r="Q68" s="73" t="s">
        <v>761</v>
      </c>
      <c r="R68" s="73" t="s">
        <v>1638</v>
      </c>
      <c r="S68" s="73" t="s">
        <v>761</v>
      </c>
    </row>
    <row r="69" spans="1:20" s="4" customFormat="1" ht="169.15" customHeight="1">
      <c r="A69" s="4" t="s">
        <v>2199</v>
      </c>
      <c r="B69" s="17" t="s">
        <v>1233</v>
      </c>
      <c r="C69" s="17" t="s">
        <v>1234</v>
      </c>
      <c r="D69" s="17">
        <v>2016</v>
      </c>
      <c r="E69" s="17" t="s">
        <v>546</v>
      </c>
      <c r="F69" s="17" t="s">
        <v>1235</v>
      </c>
      <c r="G69" s="15" t="s">
        <v>56</v>
      </c>
      <c r="H69" s="17">
        <v>3</v>
      </c>
      <c r="I69" s="17" t="s">
        <v>539</v>
      </c>
      <c r="J69" s="17" t="s">
        <v>1236</v>
      </c>
      <c r="K69" s="15" t="s">
        <v>2155</v>
      </c>
      <c r="L69" s="17" t="s">
        <v>318</v>
      </c>
      <c r="M69" s="15" t="s">
        <v>1707</v>
      </c>
      <c r="N69" s="15" t="s">
        <v>56</v>
      </c>
      <c r="O69" s="15" t="s">
        <v>56</v>
      </c>
      <c r="P69" s="15" t="s">
        <v>56</v>
      </c>
      <c r="Q69" s="15" t="s">
        <v>761</v>
      </c>
      <c r="R69" s="15" t="s">
        <v>1708</v>
      </c>
      <c r="S69" s="15" t="s">
        <v>761</v>
      </c>
    </row>
    <row r="70" spans="1:20" s="4" customFormat="1" ht="157.15" customHeight="1">
      <c r="A70" s="5" t="s">
        <v>2201</v>
      </c>
      <c r="B70" s="70" t="s">
        <v>1269</v>
      </c>
      <c r="C70" s="70" t="s">
        <v>1270</v>
      </c>
      <c r="D70" s="70">
        <v>2020</v>
      </c>
      <c r="E70" s="70" t="s">
        <v>263</v>
      </c>
      <c r="F70" s="70" t="s">
        <v>1271</v>
      </c>
      <c r="G70" s="73" t="s">
        <v>56</v>
      </c>
      <c r="H70" s="70" t="s">
        <v>1272</v>
      </c>
      <c r="I70" s="70" t="s">
        <v>1273</v>
      </c>
      <c r="J70" s="70" t="s">
        <v>1274</v>
      </c>
      <c r="K70" s="73" t="s">
        <v>1709</v>
      </c>
      <c r="L70" s="70" t="s">
        <v>1710</v>
      </c>
      <c r="M70" s="73" t="s">
        <v>761</v>
      </c>
      <c r="N70" s="73" t="s">
        <v>56</v>
      </c>
      <c r="O70" s="73" t="s">
        <v>761</v>
      </c>
      <c r="P70" s="73" t="s">
        <v>761</v>
      </c>
      <c r="Q70" s="73" t="s">
        <v>761</v>
      </c>
      <c r="R70" s="73" t="s">
        <v>1711</v>
      </c>
      <c r="S70" s="73" t="s">
        <v>761</v>
      </c>
      <c r="T70" s="5" t="s">
        <v>1712</v>
      </c>
    </row>
    <row r="71" spans="1:20" s="5" customFormat="1" ht="148.15" customHeight="1">
      <c r="A71" s="5" t="s">
        <v>2201</v>
      </c>
      <c r="B71" s="74" t="s">
        <v>1279</v>
      </c>
      <c r="C71" s="74" t="s">
        <v>1280</v>
      </c>
      <c r="D71" s="74">
        <v>2019</v>
      </c>
      <c r="E71" s="74" t="s">
        <v>143</v>
      </c>
      <c r="F71" s="74" t="s">
        <v>1281</v>
      </c>
      <c r="G71" s="75" t="s">
        <v>111</v>
      </c>
      <c r="H71" s="74" t="s">
        <v>111</v>
      </c>
      <c r="I71" s="74" t="s">
        <v>111</v>
      </c>
      <c r="J71" s="74" t="s">
        <v>304</v>
      </c>
      <c r="K71" s="75" t="s">
        <v>1713</v>
      </c>
      <c r="L71" s="74" t="s">
        <v>1282</v>
      </c>
      <c r="M71" s="75" t="s">
        <v>761</v>
      </c>
      <c r="N71" s="75" t="s">
        <v>1714</v>
      </c>
      <c r="O71" s="75" t="s">
        <v>56</v>
      </c>
      <c r="P71" s="75" t="s">
        <v>761</v>
      </c>
      <c r="Q71" s="75" t="s">
        <v>761</v>
      </c>
      <c r="R71" s="75" t="s">
        <v>1638</v>
      </c>
      <c r="S71" s="75" t="s">
        <v>761</v>
      </c>
      <c r="T71" s="5" t="s">
        <v>1715</v>
      </c>
    </row>
    <row r="72" spans="1:20" s="4" customFormat="1" ht="153" customHeight="1">
      <c r="A72" s="5" t="s">
        <v>2201</v>
      </c>
      <c r="B72" s="70" t="s">
        <v>1338</v>
      </c>
      <c r="C72" s="70" t="s">
        <v>1339</v>
      </c>
      <c r="D72" s="70">
        <v>2018</v>
      </c>
      <c r="E72" s="70" t="s">
        <v>24</v>
      </c>
      <c r="F72" s="70" t="s">
        <v>1340</v>
      </c>
      <c r="G72" s="73" t="s">
        <v>56</v>
      </c>
      <c r="H72" s="70">
        <v>6</v>
      </c>
      <c r="I72" s="70" t="s">
        <v>1014</v>
      </c>
      <c r="J72" s="70" t="s">
        <v>1341</v>
      </c>
      <c r="K72" s="73" t="s">
        <v>1716</v>
      </c>
      <c r="L72" s="70" t="s">
        <v>1342</v>
      </c>
      <c r="M72" s="73" t="s">
        <v>1660</v>
      </c>
      <c r="N72" s="73" t="s">
        <v>761</v>
      </c>
      <c r="O72" s="73" t="s">
        <v>1684</v>
      </c>
      <c r="P72" s="73" t="s">
        <v>761</v>
      </c>
      <c r="Q72" s="73" t="s">
        <v>761</v>
      </c>
      <c r="R72" s="73" t="s">
        <v>1638</v>
      </c>
      <c r="S72" s="73" t="s">
        <v>761</v>
      </c>
      <c r="T72" s="5"/>
    </row>
    <row r="73" spans="1:20" s="4" customFormat="1" ht="117.65" customHeight="1">
      <c r="A73" s="5" t="s">
        <v>2201</v>
      </c>
      <c r="B73" s="70" t="s">
        <v>1451</v>
      </c>
      <c r="C73" s="70" t="s">
        <v>1452</v>
      </c>
      <c r="D73" s="70">
        <v>2017</v>
      </c>
      <c r="E73" s="70" t="s">
        <v>147</v>
      </c>
      <c r="F73" s="70" t="s">
        <v>1453</v>
      </c>
      <c r="G73" s="73" t="s">
        <v>56</v>
      </c>
      <c r="H73" s="70" t="s">
        <v>1454</v>
      </c>
      <c r="I73" s="70" t="s">
        <v>1455</v>
      </c>
      <c r="J73" s="70" t="s">
        <v>294</v>
      </c>
      <c r="K73" s="73" t="s">
        <v>1717</v>
      </c>
      <c r="L73" s="70" t="s">
        <v>111</v>
      </c>
      <c r="M73" s="73" t="s">
        <v>761</v>
      </c>
      <c r="N73" s="73" t="s">
        <v>1718</v>
      </c>
      <c r="O73" s="73" t="s">
        <v>761</v>
      </c>
      <c r="P73" s="73" t="s">
        <v>761</v>
      </c>
      <c r="Q73" s="73" t="s">
        <v>56</v>
      </c>
      <c r="R73" s="73" t="s">
        <v>1719</v>
      </c>
      <c r="S73" s="73" t="s">
        <v>761</v>
      </c>
      <c r="T73" s="5" t="s">
        <v>1720</v>
      </c>
    </row>
    <row r="74" spans="1:20" s="4" customFormat="1" ht="154.9" customHeight="1">
      <c r="A74" s="5" t="s">
        <v>1694</v>
      </c>
      <c r="B74" s="72" t="s">
        <v>1499</v>
      </c>
      <c r="C74" s="72" t="s">
        <v>1500</v>
      </c>
      <c r="D74" s="72">
        <v>2017</v>
      </c>
      <c r="E74" s="72" t="s">
        <v>1504</v>
      </c>
      <c r="F74" s="72" t="s">
        <v>1501</v>
      </c>
      <c r="G74" s="76" t="s">
        <v>56</v>
      </c>
      <c r="H74" s="72" t="s">
        <v>111</v>
      </c>
      <c r="I74" s="72"/>
      <c r="J74" s="72" t="s">
        <v>1502</v>
      </c>
      <c r="K74" s="138" t="s">
        <v>1503</v>
      </c>
      <c r="L74" s="76"/>
      <c r="M74" s="76"/>
      <c r="N74" s="76"/>
      <c r="O74" s="76"/>
      <c r="P74" s="76"/>
      <c r="Q74" s="76"/>
      <c r="R74" s="76"/>
      <c r="S74" s="76"/>
    </row>
    <row r="75" spans="1:20" s="4" customFormat="1" ht="94.5" customHeight="1">
      <c r="A75" s="4" t="s">
        <v>2199</v>
      </c>
      <c r="B75" s="91" t="s">
        <v>1508</v>
      </c>
      <c r="C75" s="91" t="s">
        <v>1509</v>
      </c>
      <c r="D75" s="91">
        <v>2017</v>
      </c>
      <c r="E75" s="91" t="s">
        <v>43</v>
      </c>
      <c r="F75" s="91" t="s">
        <v>1510</v>
      </c>
      <c r="G75" s="91" t="s">
        <v>56</v>
      </c>
      <c r="H75" s="91">
        <v>2</v>
      </c>
      <c r="I75" s="91" t="s">
        <v>837</v>
      </c>
      <c r="J75" s="91" t="s">
        <v>294</v>
      </c>
      <c r="K75" s="92" t="s">
        <v>1967</v>
      </c>
      <c r="L75" s="91" t="s">
        <v>1511</v>
      </c>
      <c r="M75" s="92" t="s">
        <v>56</v>
      </c>
      <c r="N75" s="92" t="s">
        <v>56</v>
      </c>
      <c r="O75" s="92" t="s">
        <v>56</v>
      </c>
      <c r="P75" s="92" t="s">
        <v>56</v>
      </c>
      <c r="Q75" s="92" t="s">
        <v>761</v>
      </c>
      <c r="R75" s="92" t="s">
        <v>1661</v>
      </c>
      <c r="S75" s="92" t="s">
        <v>761</v>
      </c>
      <c r="T75" s="89"/>
    </row>
    <row r="76" spans="1:20" s="5" customFormat="1" ht="126.65" customHeight="1">
      <c r="A76" s="5" t="s">
        <v>2201</v>
      </c>
      <c r="B76" s="74" t="s">
        <v>1522</v>
      </c>
      <c r="C76" s="74" t="s">
        <v>1523</v>
      </c>
      <c r="D76" s="74">
        <v>2018</v>
      </c>
      <c r="E76" s="74" t="s">
        <v>124</v>
      </c>
      <c r="F76" s="74" t="s">
        <v>1524</v>
      </c>
      <c r="G76" s="74" t="s">
        <v>56</v>
      </c>
      <c r="H76" s="74" t="s">
        <v>111</v>
      </c>
      <c r="I76" s="74" t="s">
        <v>1525</v>
      </c>
      <c r="J76" s="74" t="s">
        <v>304</v>
      </c>
      <c r="K76" s="75" t="s">
        <v>2156</v>
      </c>
      <c r="L76" s="74" t="s">
        <v>1526</v>
      </c>
      <c r="M76" s="75" t="s">
        <v>761</v>
      </c>
      <c r="N76" s="75" t="s">
        <v>761</v>
      </c>
      <c r="O76" s="75" t="s">
        <v>761</v>
      </c>
      <c r="P76" s="75" t="s">
        <v>761</v>
      </c>
      <c r="Q76" s="75" t="s">
        <v>761</v>
      </c>
      <c r="R76" s="75" t="s">
        <v>1638</v>
      </c>
      <c r="S76" s="75" t="s">
        <v>761</v>
      </c>
    </row>
    <row r="77" spans="1:20" s="4" customFormat="1" ht="132" customHeight="1">
      <c r="A77" s="5" t="s">
        <v>2201</v>
      </c>
      <c r="B77" s="70" t="s">
        <v>1544</v>
      </c>
      <c r="C77" s="70" t="s">
        <v>1545</v>
      </c>
      <c r="D77" s="70">
        <v>2016</v>
      </c>
      <c r="E77" s="70" t="s">
        <v>726</v>
      </c>
      <c r="F77" s="70" t="s">
        <v>1546</v>
      </c>
      <c r="G77" s="70" t="s">
        <v>56</v>
      </c>
      <c r="H77" s="70">
        <v>3</v>
      </c>
      <c r="I77" s="70" t="s">
        <v>261</v>
      </c>
      <c r="J77" s="70" t="s">
        <v>1341</v>
      </c>
      <c r="K77" s="70" t="s">
        <v>1638</v>
      </c>
      <c r="L77" s="73" t="s">
        <v>1970</v>
      </c>
      <c r="M77" s="73" t="s">
        <v>761</v>
      </c>
      <c r="N77" s="73" t="s">
        <v>761</v>
      </c>
      <c r="O77" s="73" t="s">
        <v>761</v>
      </c>
      <c r="P77" s="73" t="s">
        <v>761</v>
      </c>
      <c r="Q77" s="73" t="s">
        <v>761</v>
      </c>
      <c r="R77" s="73" t="s">
        <v>1638</v>
      </c>
      <c r="S77" s="73" t="s">
        <v>761</v>
      </c>
      <c r="T77" s="5"/>
    </row>
    <row r="78" spans="1:20" s="4" customFormat="1" ht="201" customHeight="1">
      <c r="A78" s="4" t="s">
        <v>2199</v>
      </c>
      <c r="B78" s="17" t="s">
        <v>1589</v>
      </c>
      <c r="C78" s="17" t="s">
        <v>1590</v>
      </c>
      <c r="D78" s="17">
        <v>2018</v>
      </c>
      <c r="E78" s="17" t="s">
        <v>1594</v>
      </c>
      <c r="F78" s="17" t="s">
        <v>1591</v>
      </c>
      <c r="G78" s="15" t="s">
        <v>56</v>
      </c>
      <c r="H78" s="17" t="s">
        <v>1592</v>
      </c>
      <c r="I78" s="17" t="s">
        <v>1078</v>
      </c>
      <c r="J78" s="17" t="s">
        <v>1593</v>
      </c>
      <c r="K78" s="17" t="s">
        <v>1979</v>
      </c>
      <c r="L78" s="15" t="s">
        <v>111</v>
      </c>
      <c r="M78" s="15" t="s">
        <v>1707</v>
      </c>
      <c r="N78" s="15" t="s">
        <v>56</v>
      </c>
      <c r="O78" s="15" t="s">
        <v>56</v>
      </c>
      <c r="P78" s="15" t="s">
        <v>56</v>
      </c>
      <c r="Q78" s="15" t="s">
        <v>761</v>
      </c>
      <c r="R78" s="15" t="s">
        <v>1647</v>
      </c>
      <c r="S78" s="15" t="s">
        <v>761</v>
      </c>
    </row>
    <row r="79" spans="1:20" s="4" customFormat="1" ht="194.25" customHeight="1">
      <c r="A79" s="5" t="s">
        <v>1694</v>
      </c>
      <c r="B79" s="136" t="s">
        <v>1469</v>
      </c>
      <c r="C79" s="137" t="s">
        <v>1470</v>
      </c>
      <c r="D79" s="137">
        <v>2016</v>
      </c>
      <c r="E79" s="76" t="s">
        <v>111</v>
      </c>
      <c r="F79" s="137" t="s">
        <v>1471</v>
      </c>
      <c r="G79" s="76" t="s">
        <v>111</v>
      </c>
      <c r="H79" s="137" t="s">
        <v>111</v>
      </c>
      <c r="I79" s="137" t="s">
        <v>111</v>
      </c>
      <c r="J79" s="137" t="s">
        <v>1472</v>
      </c>
      <c r="K79" s="76"/>
      <c r="L79" s="137" t="s">
        <v>769</v>
      </c>
      <c r="M79" s="76"/>
      <c r="N79" s="76"/>
      <c r="O79" s="76"/>
      <c r="P79" s="76"/>
      <c r="Q79" s="76"/>
      <c r="R79" s="76"/>
      <c r="S79" s="76"/>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43563-069E-488C-9984-208690C7ACA9}">
  <sheetPr>
    <tabColor rgb="FF9BC2E6"/>
  </sheetPr>
  <dimension ref="A1:U74"/>
  <sheetViews>
    <sheetView zoomScale="61" zoomScaleNormal="70" workbookViewId="0">
      <pane ySplit="1" topLeftCell="A9" activePane="bottomLeft" state="frozen"/>
      <selection pane="bottomLeft" activeCell="G7" sqref="G7"/>
    </sheetView>
  </sheetViews>
  <sheetFormatPr defaultRowHeight="14.5"/>
  <cols>
    <col min="3" max="4" width="14.26953125" style="134" customWidth="1"/>
    <col min="5" max="5" width="11.54296875" style="134" customWidth="1"/>
    <col min="6" max="6" width="14.26953125" style="134" customWidth="1"/>
    <col min="7" max="7" width="8.7265625" style="134" customWidth="1"/>
    <col min="8" max="8" width="11.54296875" style="134" customWidth="1"/>
    <col min="9" max="9" width="8.7265625" style="134" customWidth="1"/>
    <col min="10" max="11" width="11.54296875" style="134" customWidth="1"/>
    <col min="12" max="15" width="8.7265625" style="134" customWidth="1"/>
  </cols>
  <sheetData>
    <row r="1" spans="1:21" s="94" customFormat="1" ht="48" customHeight="1">
      <c r="A1" s="93" t="s">
        <v>1987</v>
      </c>
      <c r="B1" s="93" t="s">
        <v>0</v>
      </c>
      <c r="C1" s="93" t="s">
        <v>1</v>
      </c>
      <c r="D1" s="93" t="s">
        <v>2</v>
      </c>
      <c r="E1" s="93" t="s">
        <v>8</v>
      </c>
      <c r="F1" s="93" t="s">
        <v>3</v>
      </c>
      <c r="G1" s="93" t="s">
        <v>5</v>
      </c>
      <c r="H1" s="93" t="s">
        <v>6</v>
      </c>
      <c r="I1" s="93" t="s">
        <v>7</v>
      </c>
      <c r="J1" s="93" t="s">
        <v>2164</v>
      </c>
      <c r="K1" s="93" t="s">
        <v>1614</v>
      </c>
      <c r="L1" s="93" t="s">
        <v>2195</v>
      </c>
      <c r="M1" s="93" t="s">
        <v>2194</v>
      </c>
      <c r="N1" s="93" t="s">
        <v>2192</v>
      </c>
      <c r="O1" s="93" t="s">
        <v>2193</v>
      </c>
    </row>
    <row r="2" spans="1:21" s="94" customFormat="1" ht="48" customHeight="1">
      <c r="A2" s="95">
        <v>1</v>
      </c>
      <c r="B2" s="2" t="s">
        <v>675</v>
      </c>
      <c r="C2" s="2" t="s">
        <v>1988</v>
      </c>
      <c r="D2" s="2">
        <v>2019</v>
      </c>
      <c r="E2" s="2" t="s">
        <v>124</v>
      </c>
      <c r="F2" s="2" t="s">
        <v>677</v>
      </c>
      <c r="G2" s="2">
        <v>3</v>
      </c>
      <c r="H2" s="2" t="s">
        <v>1688</v>
      </c>
      <c r="I2" s="2" t="s">
        <v>678</v>
      </c>
      <c r="J2" s="2" t="s">
        <v>2165</v>
      </c>
      <c r="K2" s="2" t="s">
        <v>679</v>
      </c>
      <c r="L2" s="14" t="s">
        <v>56</v>
      </c>
      <c r="M2" s="14" t="s">
        <v>56</v>
      </c>
      <c r="N2" s="53" t="s">
        <v>56</v>
      </c>
      <c r="O2" s="53" t="s">
        <v>56</v>
      </c>
      <c r="U2" s="2"/>
    </row>
    <row r="3" spans="1:21" s="94" customFormat="1" ht="48" customHeight="1">
      <c r="A3" s="95">
        <v>2</v>
      </c>
      <c r="B3" s="2" t="s">
        <v>320</v>
      </c>
      <c r="C3" s="2" t="s">
        <v>1732</v>
      </c>
      <c r="D3" s="2">
        <v>2017</v>
      </c>
      <c r="E3" s="2" t="s">
        <v>1733</v>
      </c>
      <c r="F3" s="2" t="s">
        <v>1734</v>
      </c>
      <c r="G3" s="2" t="s">
        <v>1735</v>
      </c>
      <c r="H3" s="2" t="s">
        <v>1681</v>
      </c>
      <c r="I3" s="2" t="s">
        <v>247</v>
      </c>
      <c r="J3" s="2" t="s">
        <v>1736</v>
      </c>
      <c r="K3" s="2" t="s">
        <v>318</v>
      </c>
      <c r="L3" s="14" t="s">
        <v>1989</v>
      </c>
      <c r="M3" s="96" t="s">
        <v>761</v>
      </c>
      <c r="N3" s="96" t="s">
        <v>761</v>
      </c>
      <c r="O3" s="96" t="s">
        <v>761</v>
      </c>
      <c r="U3" s="2"/>
    </row>
    <row r="4" spans="1:21" s="94" customFormat="1" ht="48" customHeight="1">
      <c r="A4" s="95">
        <v>3</v>
      </c>
      <c r="B4" s="2" t="s">
        <v>386</v>
      </c>
      <c r="C4" s="2" t="s">
        <v>1990</v>
      </c>
      <c r="D4" s="2">
        <v>2017</v>
      </c>
      <c r="E4" s="2" t="s">
        <v>63</v>
      </c>
      <c r="F4" s="2" t="s">
        <v>388</v>
      </c>
      <c r="G4" s="2">
        <v>5</v>
      </c>
      <c r="H4" s="2" t="s">
        <v>389</v>
      </c>
      <c r="I4" s="2" t="s">
        <v>390</v>
      </c>
      <c r="J4" s="2" t="s">
        <v>1726</v>
      </c>
      <c r="K4" s="2" t="s">
        <v>1727</v>
      </c>
      <c r="L4" s="96" t="s">
        <v>761</v>
      </c>
      <c r="M4" s="2" t="s">
        <v>761</v>
      </c>
      <c r="N4" s="2" t="s">
        <v>761</v>
      </c>
      <c r="O4" s="2" t="s">
        <v>761</v>
      </c>
      <c r="U4" s="2"/>
    </row>
    <row r="5" spans="1:21" s="94" customFormat="1" ht="48" customHeight="1">
      <c r="A5" s="95">
        <v>4</v>
      </c>
      <c r="B5" s="2" t="s">
        <v>775</v>
      </c>
      <c r="C5" s="2" t="s">
        <v>1991</v>
      </c>
      <c r="D5" s="2">
        <v>2016</v>
      </c>
      <c r="E5" s="2" t="s">
        <v>39</v>
      </c>
      <c r="F5" s="2" t="s">
        <v>777</v>
      </c>
      <c r="G5" s="2">
        <v>4</v>
      </c>
      <c r="H5" s="2" t="s">
        <v>118</v>
      </c>
      <c r="I5" s="2" t="s">
        <v>778</v>
      </c>
      <c r="J5" s="2" t="s">
        <v>2166</v>
      </c>
      <c r="K5" s="2" t="s">
        <v>779</v>
      </c>
      <c r="L5" s="14" t="s">
        <v>1992</v>
      </c>
      <c r="M5" s="14" t="s">
        <v>761</v>
      </c>
      <c r="N5" s="64" t="s">
        <v>1722</v>
      </c>
      <c r="O5" s="2" t="s">
        <v>761</v>
      </c>
      <c r="U5" s="2"/>
    </row>
    <row r="6" spans="1:21" s="94" customFormat="1" ht="48" customHeight="1">
      <c r="A6" s="95">
        <v>5</v>
      </c>
      <c r="B6" s="2" t="s">
        <v>1540</v>
      </c>
      <c r="C6" s="2" t="s">
        <v>1993</v>
      </c>
      <c r="D6" s="2">
        <v>2018</v>
      </c>
      <c r="E6" s="2" t="s">
        <v>24</v>
      </c>
      <c r="F6" s="2" t="s">
        <v>1542</v>
      </c>
      <c r="G6" s="2">
        <v>4</v>
      </c>
      <c r="H6" s="2" t="s">
        <v>118</v>
      </c>
      <c r="I6" s="2" t="s">
        <v>1543</v>
      </c>
      <c r="J6" s="2" t="s">
        <v>1650</v>
      </c>
      <c r="K6" s="2" t="s">
        <v>1723</v>
      </c>
      <c r="L6" s="96" t="s">
        <v>761</v>
      </c>
      <c r="M6" s="2" t="s">
        <v>761</v>
      </c>
      <c r="N6" s="2" t="s">
        <v>761</v>
      </c>
      <c r="O6" s="2" t="s">
        <v>761</v>
      </c>
      <c r="U6" s="2"/>
    </row>
    <row r="7" spans="1:21" s="94" customFormat="1" ht="48" customHeight="1">
      <c r="A7" s="95">
        <v>6</v>
      </c>
      <c r="B7" s="8" t="s">
        <v>424</v>
      </c>
      <c r="C7" s="9" t="s">
        <v>1994</v>
      </c>
      <c r="D7" s="9">
        <v>2018</v>
      </c>
      <c r="E7" s="9" t="s">
        <v>429</v>
      </c>
      <c r="F7" s="9" t="s">
        <v>426</v>
      </c>
      <c r="G7" s="9">
        <v>4</v>
      </c>
      <c r="H7" s="9" t="s">
        <v>427</v>
      </c>
      <c r="I7" s="9" t="s">
        <v>428</v>
      </c>
      <c r="J7" s="2" t="s">
        <v>2167</v>
      </c>
      <c r="K7" s="2" t="s">
        <v>1725</v>
      </c>
      <c r="L7" s="14" t="s">
        <v>1995</v>
      </c>
      <c r="M7" s="53" t="s">
        <v>761</v>
      </c>
      <c r="N7" s="53" t="s">
        <v>761</v>
      </c>
      <c r="O7" s="53" t="s">
        <v>761</v>
      </c>
      <c r="U7" s="2"/>
    </row>
    <row r="8" spans="1:21" s="94" customFormat="1" ht="48" customHeight="1">
      <c r="A8" s="95">
        <v>7</v>
      </c>
      <c r="B8" s="2" t="s">
        <v>270</v>
      </c>
      <c r="C8" s="2" t="s">
        <v>1996</v>
      </c>
      <c r="D8" s="2">
        <v>2019</v>
      </c>
      <c r="E8" s="2" t="s">
        <v>63</v>
      </c>
      <c r="F8" s="2" t="s">
        <v>272</v>
      </c>
      <c r="G8" s="2">
        <v>6</v>
      </c>
      <c r="H8" s="2" t="s">
        <v>273</v>
      </c>
      <c r="I8" s="2" t="s">
        <v>274</v>
      </c>
      <c r="J8" s="2" t="s">
        <v>2144</v>
      </c>
      <c r="K8" s="2" t="s">
        <v>275</v>
      </c>
      <c r="L8" s="96" t="s">
        <v>761</v>
      </c>
      <c r="M8" s="53" t="s">
        <v>1997</v>
      </c>
      <c r="N8" s="53" t="s">
        <v>761</v>
      </c>
      <c r="O8" s="53" t="s">
        <v>761</v>
      </c>
      <c r="U8" s="2"/>
    </row>
    <row r="9" spans="1:21" s="94" customFormat="1" ht="48" customHeight="1">
      <c r="A9" s="95">
        <v>8</v>
      </c>
      <c r="B9" s="2" t="s">
        <v>290</v>
      </c>
      <c r="C9" s="2" t="s">
        <v>1998</v>
      </c>
      <c r="D9" s="2">
        <v>2017</v>
      </c>
      <c r="E9" s="2" t="s">
        <v>296</v>
      </c>
      <c r="F9" s="2" t="s">
        <v>292</v>
      </c>
      <c r="G9" s="2">
        <v>3</v>
      </c>
      <c r="H9" s="2" t="s">
        <v>118</v>
      </c>
      <c r="I9" s="2" t="s">
        <v>294</v>
      </c>
      <c r="J9" s="2" t="s">
        <v>2168</v>
      </c>
      <c r="K9" s="2" t="s">
        <v>295</v>
      </c>
      <c r="L9" s="96" t="s">
        <v>761</v>
      </c>
      <c r="M9" s="97" t="s">
        <v>1999</v>
      </c>
      <c r="N9" s="98" t="s">
        <v>56</v>
      </c>
      <c r="O9" s="53" t="s">
        <v>761</v>
      </c>
      <c r="U9" s="9"/>
    </row>
    <row r="10" spans="1:21" s="94" customFormat="1" ht="48" customHeight="1">
      <c r="A10" s="95">
        <v>9</v>
      </c>
      <c r="B10" s="2" t="s">
        <v>834</v>
      </c>
      <c r="C10" s="2" t="s">
        <v>2000</v>
      </c>
      <c r="D10" s="2">
        <v>2018</v>
      </c>
      <c r="E10" s="2" t="s">
        <v>136</v>
      </c>
      <c r="F10" s="2" t="s">
        <v>836</v>
      </c>
      <c r="G10" s="2">
        <v>2</v>
      </c>
      <c r="H10" s="2" t="s">
        <v>837</v>
      </c>
      <c r="I10" s="2" t="s">
        <v>1728</v>
      </c>
      <c r="J10" s="2" t="s">
        <v>1729</v>
      </c>
      <c r="K10" s="2" t="s">
        <v>1730</v>
      </c>
      <c r="L10" s="96" t="s">
        <v>761</v>
      </c>
      <c r="M10" s="2" t="s">
        <v>761</v>
      </c>
      <c r="N10" s="64" t="s">
        <v>1722</v>
      </c>
      <c r="O10" s="2" t="s">
        <v>761</v>
      </c>
      <c r="U10" s="2"/>
    </row>
    <row r="11" spans="1:21" s="94" customFormat="1" ht="48" customHeight="1">
      <c r="A11" s="95">
        <v>10</v>
      </c>
      <c r="B11" s="2" t="s">
        <v>1152</v>
      </c>
      <c r="C11" s="2" t="s">
        <v>2001</v>
      </c>
      <c r="D11" s="2">
        <v>2019</v>
      </c>
      <c r="E11" s="2" t="s">
        <v>181</v>
      </c>
      <c r="F11" s="2" t="s">
        <v>1154</v>
      </c>
      <c r="G11" s="2">
        <v>3</v>
      </c>
      <c r="H11" s="2" t="s">
        <v>1155</v>
      </c>
      <c r="I11" s="2" t="s">
        <v>1156</v>
      </c>
      <c r="J11" s="2" t="s">
        <v>2169</v>
      </c>
      <c r="K11" s="2" t="s">
        <v>1157</v>
      </c>
      <c r="L11" s="96" t="s">
        <v>761</v>
      </c>
      <c r="M11" s="2" t="s">
        <v>761</v>
      </c>
      <c r="N11" s="64" t="s">
        <v>761</v>
      </c>
      <c r="O11" s="2" t="s">
        <v>761</v>
      </c>
      <c r="U11" s="2"/>
    </row>
    <row r="12" spans="1:21" s="94" customFormat="1" ht="48" customHeight="1">
      <c r="A12" s="95">
        <v>11</v>
      </c>
      <c r="B12" s="2" t="s">
        <v>243</v>
      </c>
      <c r="C12" s="2" t="s">
        <v>2002</v>
      </c>
      <c r="D12" s="2">
        <v>2016</v>
      </c>
      <c r="E12" s="2" t="s">
        <v>249</v>
      </c>
      <c r="F12" s="2" t="s">
        <v>245</v>
      </c>
      <c r="G12" s="2">
        <v>4</v>
      </c>
      <c r="H12" s="2" t="s">
        <v>246</v>
      </c>
      <c r="I12" s="2" t="s">
        <v>247</v>
      </c>
      <c r="J12" s="2" t="s">
        <v>1676</v>
      </c>
      <c r="K12" s="2" t="s">
        <v>248</v>
      </c>
      <c r="L12" s="96" t="s">
        <v>761</v>
      </c>
      <c r="M12" s="2" t="s">
        <v>761</v>
      </c>
      <c r="N12" s="64" t="s">
        <v>1722</v>
      </c>
      <c r="O12" s="2" t="s">
        <v>761</v>
      </c>
      <c r="U12" s="2"/>
    </row>
    <row r="13" spans="1:21" s="94" customFormat="1" ht="48" customHeight="1">
      <c r="A13" s="95">
        <v>12</v>
      </c>
      <c r="B13" s="2" t="s">
        <v>1255</v>
      </c>
      <c r="C13" s="2" t="s">
        <v>2003</v>
      </c>
      <c r="D13" s="2">
        <v>2018</v>
      </c>
      <c r="E13" s="2" t="s">
        <v>1259</v>
      </c>
      <c r="F13" s="2" t="s">
        <v>1257</v>
      </c>
      <c r="G13" s="2">
        <v>4</v>
      </c>
      <c r="H13" s="2" t="s">
        <v>118</v>
      </c>
      <c r="I13" s="2" t="s">
        <v>119</v>
      </c>
      <c r="J13" s="2" t="s">
        <v>1721</v>
      </c>
      <c r="K13" s="2" t="s">
        <v>1258</v>
      </c>
      <c r="L13" s="96" t="s">
        <v>761</v>
      </c>
      <c r="M13" s="61" t="s">
        <v>761</v>
      </c>
      <c r="N13" s="61" t="s">
        <v>761</v>
      </c>
      <c r="O13" s="61" t="s">
        <v>2004</v>
      </c>
      <c r="U13" s="2"/>
    </row>
    <row r="14" spans="1:21" s="94" customFormat="1" ht="48" customHeight="1">
      <c r="A14" s="95">
        <v>13</v>
      </c>
      <c r="B14" s="2" t="s">
        <v>300</v>
      </c>
      <c r="C14" s="2" t="s">
        <v>2005</v>
      </c>
      <c r="D14" s="2">
        <v>2016</v>
      </c>
      <c r="E14" s="2" t="s">
        <v>307</v>
      </c>
      <c r="F14" s="2" t="s">
        <v>302</v>
      </c>
      <c r="G14" s="2">
        <v>6</v>
      </c>
      <c r="H14" s="2" t="s">
        <v>118</v>
      </c>
      <c r="I14" s="2" t="s">
        <v>304</v>
      </c>
      <c r="J14" s="2" t="s">
        <v>305</v>
      </c>
      <c r="K14" s="2" t="s">
        <v>306</v>
      </c>
      <c r="L14" s="96" t="s">
        <v>761</v>
      </c>
      <c r="M14" s="61" t="s">
        <v>761</v>
      </c>
      <c r="N14" s="61" t="s">
        <v>761</v>
      </c>
      <c r="O14" s="61" t="s">
        <v>761</v>
      </c>
      <c r="U14" s="2"/>
    </row>
    <row r="15" spans="1:21" s="4" customFormat="1" ht="48" customHeight="1" thickBot="1">
      <c r="A15" s="95">
        <v>14</v>
      </c>
      <c r="B15" s="2" t="s">
        <v>1233</v>
      </c>
      <c r="C15" s="2" t="s">
        <v>2006</v>
      </c>
      <c r="D15" s="2">
        <v>2016</v>
      </c>
      <c r="E15" s="2" t="s">
        <v>546</v>
      </c>
      <c r="F15" s="2" t="s">
        <v>1235</v>
      </c>
      <c r="G15" s="2">
        <v>3</v>
      </c>
      <c r="H15" s="2" t="s">
        <v>539</v>
      </c>
      <c r="I15" s="2" t="s">
        <v>304</v>
      </c>
      <c r="J15" s="2" t="s">
        <v>1731</v>
      </c>
      <c r="K15" s="2" t="s">
        <v>318</v>
      </c>
      <c r="L15" s="14" t="s">
        <v>2007</v>
      </c>
      <c r="M15" s="64" t="s">
        <v>761</v>
      </c>
      <c r="N15" s="64" t="s">
        <v>761</v>
      </c>
      <c r="O15" s="2" t="s">
        <v>761</v>
      </c>
      <c r="U15" s="2"/>
    </row>
    <row r="16" spans="1:21" ht="48" customHeight="1" thickBot="1">
      <c r="B16" s="99" t="s">
        <v>2191</v>
      </c>
      <c r="C16" s="132"/>
      <c r="D16" s="132"/>
      <c r="E16" s="132"/>
      <c r="F16" s="132"/>
      <c r="G16" s="132"/>
      <c r="H16" s="132"/>
      <c r="I16" s="132"/>
      <c r="J16" s="132"/>
      <c r="K16" s="132"/>
      <c r="L16" s="132"/>
      <c r="M16" s="132"/>
      <c r="N16" s="132"/>
      <c r="O16" s="132"/>
    </row>
    <row r="17" spans="1:21" ht="48" customHeight="1">
      <c r="A17" s="95">
        <v>15</v>
      </c>
      <c r="B17" s="63" t="s">
        <v>1866</v>
      </c>
      <c r="C17" s="2" t="s">
        <v>1867</v>
      </c>
      <c r="D17" s="2">
        <v>2020</v>
      </c>
      <c r="E17" s="2" t="s">
        <v>667</v>
      </c>
      <c r="F17" s="2" t="s">
        <v>1868</v>
      </c>
      <c r="G17" s="2">
        <v>5</v>
      </c>
      <c r="H17" s="2" t="s">
        <v>1689</v>
      </c>
      <c r="I17" s="2" t="s">
        <v>1869</v>
      </c>
      <c r="J17" s="2" t="s">
        <v>2170</v>
      </c>
      <c r="K17" s="2" t="s">
        <v>1870</v>
      </c>
      <c r="L17" s="96" t="s">
        <v>761</v>
      </c>
      <c r="M17" s="14" t="s">
        <v>56</v>
      </c>
      <c r="N17" s="96" t="s">
        <v>761</v>
      </c>
      <c r="O17" s="96" t="s">
        <v>761</v>
      </c>
      <c r="U17" s="63"/>
    </row>
    <row r="18" spans="1:21" ht="48" customHeight="1">
      <c r="A18" s="95">
        <v>16</v>
      </c>
      <c r="B18" s="54" t="s">
        <v>1772</v>
      </c>
      <c r="C18" s="54" t="s">
        <v>1773</v>
      </c>
      <c r="D18" s="54">
        <v>2008</v>
      </c>
      <c r="E18" s="54" t="s">
        <v>1774</v>
      </c>
      <c r="F18" s="54" t="s">
        <v>1775</v>
      </c>
      <c r="G18" s="54">
        <v>3</v>
      </c>
      <c r="H18" s="54">
        <v>40</v>
      </c>
      <c r="I18" s="100" t="s">
        <v>1776</v>
      </c>
      <c r="J18" s="100" t="s">
        <v>1777</v>
      </c>
      <c r="K18" s="100" t="s">
        <v>1778</v>
      </c>
      <c r="L18" s="101" t="s">
        <v>761</v>
      </c>
      <c r="M18" s="102" t="s">
        <v>1779</v>
      </c>
      <c r="N18" s="101" t="s">
        <v>761</v>
      </c>
      <c r="O18" s="101" t="s">
        <v>761</v>
      </c>
      <c r="U18" s="54"/>
    </row>
    <row r="19" spans="1:21" ht="48" customHeight="1">
      <c r="A19" s="95">
        <v>17</v>
      </c>
      <c r="B19" s="131" t="s">
        <v>2185</v>
      </c>
      <c r="C19" s="2" t="s">
        <v>2186</v>
      </c>
      <c r="D19" s="2">
        <v>2018</v>
      </c>
      <c r="E19" s="131" t="s">
        <v>2187</v>
      </c>
      <c r="F19" s="131" t="s">
        <v>2188</v>
      </c>
      <c r="G19" s="2">
        <v>3</v>
      </c>
      <c r="H19" s="2" t="s">
        <v>1746</v>
      </c>
      <c r="I19" s="2" t="s">
        <v>390</v>
      </c>
      <c r="J19" s="131" t="s">
        <v>2189</v>
      </c>
      <c r="K19" s="2" t="s">
        <v>2190</v>
      </c>
      <c r="L19" s="96" t="s">
        <v>761</v>
      </c>
      <c r="M19" s="96" t="s">
        <v>761</v>
      </c>
      <c r="N19" s="96" t="s">
        <v>761</v>
      </c>
      <c r="O19" s="96" t="s">
        <v>761</v>
      </c>
      <c r="U19" s="63"/>
    </row>
    <row r="20" spans="1:21" ht="48" customHeight="1">
      <c r="A20" s="95">
        <v>18</v>
      </c>
      <c r="B20" s="2" t="s">
        <v>1747</v>
      </c>
      <c r="C20" s="2" t="s">
        <v>1748</v>
      </c>
      <c r="D20" s="2">
        <v>2018</v>
      </c>
      <c r="E20" s="2" t="s">
        <v>1749</v>
      </c>
      <c r="F20" s="2" t="s">
        <v>1750</v>
      </c>
      <c r="G20" s="2" t="s">
        <v>1751</v>
      </c>
      <c r="H20" s="2" t="s">
        <v>837</v>
      </c>
      <c r="I20" s="2" t="s">
        <v>312</v>
      </c>
      <c r="J20" s="2" t="s">
        <v>2171</v>
      </c>
      <c r="K20" s="2" t="s">
        <v>1752</v>
      </c>
      <c r="L20" s="96" t="s">
        <v>761</v>
      </c>
      <c r="M20" s="53" t="s">
        <v>761</v>
      </c>
      <c r="N20" s="53" t="s">
        <v>761</v>
      </c>
      <c r="O20" s="53" t="s">
        <v>761</v>
      </c>
      <c r="U20" s="2"/>
    </row>
    <row r="21" spans="1:21" ht="48" customHeight="1">
      <c r="A21" s="95">
        <v>19</v>
      </c>
      <c r="B21" s="2" t="s">
        <v>1836</v>
      </c>
      <c r="C21" s="54" t="s">
        <v>1837</v>
      </c>
      <c r="D21" s="54">
        <v>2021</v>
      </c>
      <c r="E21" s="2" t="s">
        <v>296</v>
      </c>
      <c r="F21" s="4" t="s">
        <v>2008</v>
      </c>
      <c r="G21" s="2">
        <v>3</v>
      </c>
      <c r="H21" s="2" t="s">
        <v>1838</v>
      </c>
      <c r="I21" s="2" t="s">
        <v>294</v>
      </c>
      <c r="J21" s="2" t="s">
        <v>1839</v>
      </c>
      <c r="K21" s="2" t="s">
        <v>1840</v>
      </c>
      <c r="L21" s="96" t="s">
        <v>761</v>
      </c>
      <c r="M21" s="14" t="s">
        <v>1841</v>
      </c>
      <c r="N21" s="103" t="s">
        <v>1842</v>
      </c>
      <c r="O21" s="96" t="s">
        <v>761</v>
      </c>
      <c r="U21" s="54"/>
    </row>
    <row r="22" spans="1:21" ht="48" customHeight="1">
      <c r="A22" s="95">
        <v>20</v>
      </c>
      <c r="B22" s="4" t="s">
        <v>2009</v>
      </c>
      <c r="C22" s="2" t="s">
        <v>1850</v>
      </c>
      <c r="D22" s="2">
        <v>2018</v>
      </c>
      <c r="E22" s="2" t="s">
        <v>198</v>
      </c>
      <c r="F22" s="2" t="s">
        <v>2010</v>
      </c>
      <c r="G22" s="2">
        <v>4</v>
      </c>
      <c r="H22" s="2" t="s">
        <v>1830</v>
      </c>
      <c r="I22" s="2" t="s">
        <v>390</v>
      </c>
      <c r="J22" s="100" t="s">
        <v>1777</v>
      </c>
      <c r="K22" s="2" t="s">
        <v>1851</v>
      </c>
      <c r="L22" s="96" t="s">
        <v>761</v>
      </c>
      <c r="M22" s="69" t="s">
        <v>761</v>
      </c>
      <c r="N22" s="69" t="s">
        <v>761</v>
      </c>
      <c r="O22" s="96" t="s">
        <v>761</v>
      </c>
      <c r="U22" s="63"/>
    </row>
    <row r="23" spans="1:21" ht="48" customHeight="1">
      <c r="A23" s="95">
        <v>21</v>
      </c>
      <c r="B23" s="54" t="s">
        <v>1781</v>
      </c>
      <c r="C23" s="54" t="s">
        <v>1782</v>
      </c>
      <c r="D23" s="54">
        <v>2017</v>
      </c>
      <c r="E23" s="2" t="s">
        <v>63</v>
      </c>
      <c r="F23" s="2" t="s">
        <v>1783</v>
      </c>
      <c r="G23" s="2">
        <v>5</v>
      </c>
      <c r="H23" s="2" t="s">
        <v>1784</v>
      </c>
      <c r="I23" s="2" t="s">
        <v>304</v>
      </c>
      <c r="J23" s="2" t="s">
        <v>2172</v>
      </c>
      <c r="K23" s="2" t="s">
        <v>1785</v>
      </c>
      <c r="L23" s="96" t="s">
        <v>761</v>
      </c>
      <c r="M23" s="96" t="s">
        <v>761</v>
      </c>
      <c r="N23" s="96" t="s">
        <v>761</v>
      </c>
      <c r="O23" s="96" t="s">
        <v>761</v>
      </c>
      <c r="U23" s="54"/>
    </row>
    <row r="24" spans="1:21" s="2" customFormat="1" ht="48" customHeight="1">
      <c r="A24" s="95">
        <v>22</v>
      </c>
      <c r="B24" s="2" t="s">
        <v>1737</v>
      </c>
      <c r="C24" s="2" t="s">
        <v>1738</v>
      </c>
      <c r="D24" s="2">
        <v>2016</v>
      </c>
      <c r="E24" s="2" t="s">
        <v>1739</v>
      </c>
      <c r="F24" s="2" t="s">
        <v>1740</v>
      </c>
      <c r="G24" s="2">
        <v>4</v>
      </c>
      <c r="H24" s="2" t="s">
        <v>837</v>
      </c>
      <c r="I24" s="2" t="s">
        <v>1741</v>
      </c>
      <c r="J24" s="2" t="s">
        <v>2173</v>
      </c>
      <c r="K24" s="2" t="s">
        <v>1742</v>
      </c>
      <c r="L24" s="96" t="s">
        <v>761</v>
      </c>
      <c r="M24" s="96" t="s">
        <v>761</v>
      </c>
      <c r="N24" s="96" t="s">
        <v>761</v>
      </c>
      <c r="O24" s="96" t="s">
        <v>761</v>
      </c>
    </row>
    <row r="25" spans="1:21" s="2" customFormat="1" ht="48" customHeight="1">
      <c r="A25" s="95">
        <v>23</v>
      </c>
      <c r="B25" s="100" t="s">
        <v>1786</v>
      </c>
      <c r="C25" s="100" t="s">
        <v>1787</v>
      </c>
      <c r="D25" s="100">
        <v>2012</v>
      </c>
      <c r="E25" s="19" t="s">
        <v>59</v>
      </c>
      <c r="F25" s="19" t="s">
        <v>1788</v>
      </c>
      <c r="G25" s="19">
        <v>2</v>
      </c>
      <c r="H25" s="19" t="s">
        <v>1789</v>
      </c>
      <c r="I25" s="19" t="s">
        <v>1790</v>
      </c>
      <c r="J25" s="19" t="s">
        <v>2174</v>
      </c>
      <c r="K25" s="19" t="s">
        <v>1791</v>
      </c>
      <c r="L25" s="104" t="s">
        <v>761</v>
      </c>
      <c r="M25" s="104" t="s">
        <v>761</v>
      </c>
      <c r="N25" s="104" t="s">
        <v>761</v>
      </c>
      <c r="O25" s="104" t="s">
        <v>761</v>
      </c>
      <c r="U25" s="100"/>
    </row>
    <row r="26" spans="1:21" s="2" customFormat="1" ht="48" customHeight="1">
      <c r="A26" s="95">
        <v>24</v>
      </c>
      <c r="B26" s="54" t="s">
        <v>1792</v>
      </c>
      <c r="C26" s="54" t="s">
        <v>1793</v>
      </c>
      <c r="D26" s="54">
        <v>2015</v>
      </c>
      <c r="E26" s="2" t="s">
        <v>143</v>
      </c>
      <c r="F26" s="2" t="s">
        <v>1794</v>
      </c>
      <c r="G26" s="2">
        <v>4</v>
      </c>
      <c r="H26" s="2" t="s">
        <v>1771</v>
      </c>
      <c r="I26" s="2" t="s">
        <v>304</v>
      </c>
      <c r="J26" s="2" t="s">
        <v>2175</v>
      </c>
      <c r="K26" s="2" t="s">
        <v>1742</v>
      </c>
      <c r="L26" s="14" t="s">
        <v>2011</v>
      </c>
      <c r="M26" s="14" t="s">
        <v>2012</v>
      </c>
      <c r="N26" s="96" t="s">
        <v>761</v>
      </c>
      <c r="O26" s="96" t="s">
        <v>761</v>
      </c>
      <c r="U26" s="54"/>
    </row>
    <row r="27" spans="1:21" s="2" customFormat="1" ht="48" customHeight="1">
      <c r="A27" s="95">
        <v>25</v>
      </c>
      <c r="B27" s="2" t="s">
        <v>1753</v>
      </c>
      <c r="C27" s="2" t="s">
        <v>1754</v>
      </c>
      <c r="D27" s="2">
        <v>2017</v>
      </c>
      <c r="E27" s="2" t="s">
        <v>1755</v>
      </c>
      <c r="F27" s="2" t="s">
        <v>1756</v>
      </c>
      <c r="G27" s="2">
        <v>4</v>
      </c>
      <c r="H27" s="2" t="s">
        <v>1757</v>
      </c>
      <c r="I27" s="2" t="s">
        <v>390</v>
      </c>
      <c r="J27" s="2" t="s">
        <v>2176</v>
      </c>
      <c r="K27" s="2" t="s">
        <v>1758</v>
      </c>
      <c r="L27" s="14" t="s">
        <v>2013</v>
      </c>
      <c r="M27" s="96" t="s">
        <v>761</v>
      </c>
      <c r="N27" s="96" t="s">
        <v>1724</v>
      </c>
      <c r="O27" s="96" t="s">
        <v>761</v>
      </c>
    </row>
    <row r="28" spans="1:21" s="2" customFormat="1" ht="48" customHeight="1">
      <c r="A28" s="95">
        <v>26</v>
      </c>
      <c r="B28" s="63" t="s">
        <v>1338</v>
      </c>
      <c r="C28" s="2" t="s">
        <v>1863</v>
      </c>
      <c r="D28" s="2">
        <v>2018</v>
      </c>
      <c r="E28" s="2" t="s">
        <v>24</v>
      </c>
      <c r="F28" s="2" t="s">
        <v>1864</v>
      </c>
      <c r="G28" s="2">
        <v>5</v>
      </c>
      <c r="H28" s="2" t="s">
        <v>1688</v>
      </c>
      <c r="I28" s="2" t="s">
        <v>1341</v>
      </c>
      <c r="J28" s="2" t="s">
        <v>1865</v>
      </c>
      <c r="K28" s="2" t="s">
        <v>1730</v>
      </c>
      <c r="L28" s="14" t="s">
        <v>2014</v>
      </c>
      <c r="M28" s="96" t="s">
        <v>761</v>
      </c>
      <c r="N28" s="96" t="s">
        <v>761</v>
      </c>
      <c r="O28" s="96" t="s">
        <v>761</v>
      </c>
      <c r="U28" s="63"/>
    </row>
    <row r="29" spans="1:21" s="2" customFormat="1" ht="48" customHeight="1">
      <c r="A29" s="95">
        <v>27</v>
      </c>
      <c r="B29" s="2" t="s">
        <v>1857</v>
      </c>
      <c r="C29" s="2" t="s">
        <v>1858</v>
      </c>
      <c r="D29" s="2">
        <v>2020</v>
      </c>
      <c r="E29" s="2" t="s">
        <v>24</v>
      </c>
      <c r="F29" s="2" t="s">
        <v>2015</v>
      </c>
      <c r="G29" s="2">
        <v>5</v>
      </c>
      <c r="H29" s="2" t="s">
        <v>1859</v>
      </c>
      <c r="I29" s="2" t="s">
        <v>1860</v>
      </c>
      <c r="J29" s="2" t="s">
        <v>1861</v>
      </c>
      <c r="K29" s="2" t="s">
        <v>1862</v>
      </c>
      <c r="L29" s="96" t="s">
        <v>761</v>
      </c>
      <c r="M29" s="96" t="s">
        <v>761</v>
      </c>
      <c r="N29" s="96" t="s">
        <v>761</v>
      </c>
      <c r="O29" s="96" t="s">
        <v>761</v>
      </c>
      <c r="P29"/>
      <c r="U29" s="63"/>
    </row>
    <row r="30" spans="1:21" s="2" customFormat="1" ht="48" customHeight="1">
      <c r="A30" s="95">
        <v>28</v>
      </c>
      <c r="B30" s="2" t="s">
        <v>1795</v>
      </c>
      <c r="C30" s="54" t="s">
        <v>2016</v>
      </c>
      <c r="D30" s="54">
        <v>2015</v>
      </c>
      <c r="E30" s="2" t="s">
        <v>1796</v>
      </c>
      <c r="F30" s="2" t="s">
        <v>2017</v>
      </c>
      <c r="G30" s="2">
        <v>3</v>
      </c>
      <c r="H30" s="2" t="s">
        <v>1689</v>
      </c>
      <c r="I30" s="2" t="s">
        <v>390</v>
      </c>
      <c r="J30" s="2" t="s">
        <v>2177</v>
      </c>
      <c r="K30" s="2" t="s">
        <v>1797</v>
      </c>
      <c r="L30" s="96" t="s">
        <v>761</v>
      </c>
      <c r="M30" s="96" t="s">
        <v>761</v>
      </c>
      <c r="N30" s="96" t="s">
        <v>761</v>
      </c>
      <c r="O30" s="96" t="s">
        <v>761</v>
      </c>
      <c r="P30"/>
      <c r="U30" s="54"/>
    </row>
    <row r="31" spans="1:21" s="2" customFormat="1" ht="48" customHeight="1">
      <c r="A31" s="95">
        <v>29</v>
      </c>
      <c r="B31" s="54" t="s">
        <v>1831</v>
      </c>
      <c r="C31" s="54" t="s">
        <v>1832</v>
      </c>
      <c r="D31" s="54">
        <v>2020</v>
      </c>
      <c r="E31" s="2" t="s">
        <v>1833</v>
      </c>
      <c r="F31" s="105" t="s">
        <v>1834</v>
      </c>
      <c r="G31" s="2">
        <v>2</v>
      </c>
      <c r="H31" s="2" t="s">
        <v>1688</v>
      </c>
      <c r="I31" s="2" t="s">
        <v>390</v>
      </c>
      <c r="J31" s="2" t="s">
        <v>2178</v>
      </c>
      <c r="K31" s="58" t="s">
        <v>1835</v>
      </c>
      <c r="L31" s="106" t="s">
        <v>761</v>
      </c>
      <c r="M31" s="96" t="s">
        <v>761</v>
      </c>
      <c r="N31" s="64" t="s">
        <v>761</v>
      </c>
      <c r="O31" s="96" t="s">
        <v>761</v>
      </c>
      <c r="P31"/>
      <c r="U31" s="54"/>
    </row>
    <row r="32" spans="1:21" s="2" customFormat="1" ht="48" customHeight="1">
      <c r="A32" s="95">
        <v>30</v>
      </c>
      <c r="B32" s="2" t="s">
        <v>1852</v>
      </c>
      <c r="C32" s="2" t="s">
        <v>1853</v>
      </c>
      <c r="D32" s="2">
        <v>2020</v>
      </c>
      <c r="E32" s="2" t="s">
        <v>1854</v>
      </c>
      <c r="G32" s="2">
        <v>8</v>
      </c>
      <c r="H32" s="2" t="s">
        <v>1681</v>
      </c>
      <c r="I32" s="2" t="s">
        <v>624</v>
      </c>
      <c r="J32" s="2" t="s">
        <v>1855</v>
      </c>
      <c r="K32" s="2" t="s">
        <v>1856</v>
      </c>
      <c r="L32" s="14" t="s">
        <v>2018</v>
      </c>
      <c r="M32" s="14" t="s">
        <v>56</v>
      </c>
      <c r="N32" s="96" t="s">
        <v>761</v>
      </c>
      <c r="O32" s="96" t="s">
        <v>761</v>
      </c>
      <c r="P32"/>
      <c r="U32" s="63"/>
    </row>
    <row r="33" spans="1:21" s="2" customFormat="1" ht="48" customHeight="1">
      <c r="A33" s="95">
        <v>31</v>
      </c>
      <c r="B33" s="2" t="s">
        <v>2019</v>
      </c>
      <c r="C33" s="2" t="s">
        <v>2020</v>
      </c>
      <c r="D33" s="2">
        <v>2015</v>
      </c>
      <c r="E33" s="133" t="s">
        <v>2021</v>
      </c>
      <c r="G33" s="2">
        <v>3</v>
      </c>
      <c r="H33" s="2" t="s">
        <v>1746</v>
      </c>
      <c r="I33" s="2" t="s">
        <v>390</v>
      </c>
      <c r="J33" s="131" t="s">
        <v>2179</v>
      </c>
      <c r="K33" s="2" t="s">
        <v>1849</v>
      </c>
      <c r="L33" s="96" t="s">
        <v>761</v>
      </c>
      <c r="M33" s="96" t="s">
        <v>761</v>
      </c>
      <c r="N33" s="96" t="s">
        <v>761</v>
      </c>
      <c r="O33" s="96" t="s">
        <v>761</v>
      </c>
      <c r="P33"/>
      <c r="U33" s="63"/>
    </row>
    <row r="34" spans="1:21" s="2" customFormat="1" ht="48" customHeight="1">
      <c r="A34" s="95">
        <v>32</v>
      </c>
      <c r="B34" s="107" t="s">
        <v>2130</v>
      </c>
      <c r="C34" s="2" t="s">
        <v>2162</v>
      </c>
      <c r="D34" s="2">
        <v>2018</v>
      </c>
      <c r="E34" s="107" t="s">
        <v>2022</v>
      </c>
      <c r="G34" s="2">
        <v>2</v>
      </c>
      <c r="H34" s="2" t="s">
        <v>1746</v>
      </c>
      <c r="I34" s="2" t="s">
        <v>390</v>
      </c>
      <c r="J34" s="131" t="s">
        <v>1855</v>
      </c>
      <c r="K34" s="2" t="s">
        <v>1727</v>
      </c>
      <c r="L34" s="96" t="s">
        <v>761</v>
      </c>
      <c r="M34" s="96" t="s">
        <v>761</v>
      </c>
      <c r="N34" s="96" t="s">
        <v>761</v>
      </c>
      <c r="O34" s="96" t="s">
        <v>761</v>
      </c>
      <c r="P34"/>
      <c r="U34" s="63"/>
    </row>
    <row r="35" spans="1:21" s="2" customFormat="1" ht="48" customHeight="1">
      <c r="A35" s="95">
        <v>33</v>
      </c>
      <c r="B35" s="2" t="s">
        <v>1759</v>
      </c>
      <c r="C35" s="2" t="s">
        <v>1760</v>
      </c>
      <c r="D35" s="2">
        <v>2018</v>
      </c>
      <c r="E35" s="2" t="s">
        <v>1761</v>
      </c>
      <c r="F35" s="2" t="s">
        <v>1762</v>
      </c>
      <c r="G35" s="2" t="s">
        <v>1763</v>
      </c>
      <c r="H35" s="2" t="s">
        <v>246</v>
      </c>
      <c r="I35" s="2" t="s">
        <v>1764</v>
      </c>
      <c r="J35" s="2" t="s">
        <v>2180</v>
      </c>
      <c r="K35" s="2" t="s">
        <v>1765</v>
      </c>
      <c r="L35" s="96" t="s">
        <v>761</v>
      </c>
      <c r="M35" s="108" t="s">
        <v>761</v>
      </c>
      <c r="N35" s="109" t="s">
        <v>56</v>
      </c>
      <c r="O35" s="96" t="s">
        <v>761</v>
      </c>
      <c r="P35"/>
    </row>
    <row r="36" spans="1:21" s="2" customFormat="1" ht="48" customHeight="1">
      <c r="A36" s="95">
        <v>34</v>
      </c>
      <c r="B36" s="2" t="s">
        <v>2023</v>
      </c>
      <c r="C36" s="2" t="s">
        <v>2024</v>
      </c>
      <c r="D36" s="2">
        <v>2017</v>
      </c>
      <c r="E36" s="2" t="s">
        <v>43</v>
      </c>
      <c r="F36" s="2" t="s">
        <v>2025</v>
      </c>
      <c r="G36" s="2">
        <v>2</v>
      </c>
      <c r="H36" s="2" t="s">
        <v>1624</v>
      </c>
      <c r="I36" s="2" t="s">
        <v>2026</v>
      </c>
      <c r="J36" s="2" t="s">
        <v>1980</v>
      </c>
      <c r="K36" s="2" t="s">
        <v>2027</v>
      </c>
      <c r="L36" s="96" t="s">
        <v>761</v>
      </c>
      <c r="M36" s="96" t="s">
        <v>761</v>
      </c>
      <c r="N36" s="96" t="s">
        <v>761</v>
      </c>
      <c r="O36" s="96" t="s">
        <v>761</v>
      </c>
      <c r="P36"/>
      <c r="U36" s="63"/>
    </row>
    <row r="37" spans="1:21" s="2" customFormat="1" ht="48" customHeight="1">
      <c r="A37" s="95">
        <v>35</v>
      </c>
      <c r="B37" s="54" t="s">
        <v>1798</v>
      </c>
      <c r="C37" s="54" t="s">
        <v>1799</v>
      </c>
      <c r="D37" s="54">
        <v>2017</v>
      </c>
      <c r="E37" s="2" t="s">
        <v>1800</v>
      </c>
      <c r="F37" s="2" t="s">
        <v>1801</v>
      </c>
      <c r="G37" s="2">
        <v>3</v>
      </c>
      <c r="H37" s="2" t="s">
        <v>1802</v>
      </c>
      <c r="I37" s="2" t="s">
        <v>2028</v>
      </c>
      <c r="J37" s="2" t="s">
        <v>1803</v>
      </c>
      <c r="K37" s="2" t="s">
        <v>1804</v>
      </c>
      <c r="L37" s="96" t="s">
        <v>761</v>
      </c>
      <c r="M37" s="96" t="s">
        <v>761</v>
      </c>
      <c r="N37" s="96" t="s">
        <v>761</v>
      </c>
      <c r="O37" s="96" t="s">
        <v>761</v>
      </c>
      <c r="P37"/>
      <c r="U37" s="54"/>
    </row>
    <row r="38" spans="1:21" s="2" customFormat="1" ht="48" customHeight="1">
      <c r="A38" s="95">
        <v>36</v>
      </c>
      <c r="B38" s="54" t="s">
        <v>1805</v>
      </c>
      <c r="C38" s="54" t="s">
        <v>1806</v>
      </c>
      <c r="D38" s="54">
        <v>2017</v>
      </c>
      <c r="E38" s="2" t="s">
        <v>1807</v>
      </c>
      <c r="F38" s="2" t="s">
        <v>1808</v>
      </c>
      <c r="G38" s="2">
        <v>4</v>
      </c>
      <c r="H38" s="2" t="s">
        <v>1809</v>
      </c>
      <c r="I38" s="2" t="s">
        <v>304</v>
      </c>
      <c r="J38" s="2" t="s">
        <v>2181</v>
      </c>
      <c r="K38" s="2" t="s">
        <v>1810</v>
      </c>
      <c r="L38" s="96" t="s">
        <v>761</v>
      </c>
      <c r="M38" s="96" t="s">
        <v>761</v>
      </c>
      <c r="N38" s="64" t="s">
        <v>761</v>
      </c>
      <c r="O38" s="96" t="s">
        <v>761</v>
      </c>
      <c r="P38"/>
      <c r="U38" s="54"/>
    </row>
    <row r="39" spans="1:21" s="2" customFormat="1" ht="48" customHeight="1">
      <c r="A39" s="95">
        <v>37</v>
      </c>
      <c r="B39" s="2" t="s">
        <v>1811</v>
      </c>
      <c r="C39" s="2" t="s">
        <v>1806</v>
      </c>
      <c r="D39" s="2">
        <v>2018</v>
      </c>
      <c r="E39" s="2" t="s">
        <v>1521</v>
      </c>
      <c r="F39" s="2" t="s">
        <v>2029</v>
      </c>
      <c r="G39" s="2">
        <v>4</v>
      </c>
      <c r="H39" s="2" t="s">
        <v>1812</v>
      </c>
      <c r="I39" s="2" t="s">
        <v>247</v>
      </c>
      <c r="J39" s="2" t="s">
        <v>2179</v>
      </c>
      <c r="K39" s="2" t="s">
        <v>1813</v>
      </c>
      <c r="L39" s="96" t="s">
        <v>761</v>
      </c>
      <c r="M39" s="96" t="s">
        <v>761</v>
      </c>
      <c r="N39" s="96" t="s">
        <v>761</v>
      </c>
      <c r="O39" s="96" t="s">
        <v>761</v>
      </c>
      <c r="P39"/>
    </row>
    <row r="40" spans="1:21" s="2" customFormat="1" ht="48" customHeight="1">
      <c r="A40" s="95">
        <v>38</v>
      </c>
      <c r="B40" s="63" t="s">
        <v>2030</v>
      </c>
      <c r="C40" s="2" t="s">
        <v>1843</v>
      </c>
      <c r="D40" s="2">
        <v>2016</v>
      </c>
      <c r="E40" s="2" t="s">
        <v>2031</v>
      </c>
      <c r="F40" s="2" t="s">
        <v>2032</v>
      </c>
      <c r="G40" s="2">
        <v>5</v>
      </c>
      <c r="H40" s="2" t="s">
        <v>1647</v>
      </c>
      <c r="I40" s="2" t="s">
        <v>1780</v>
      </c>
      <c r="J40" s="2" t="s">
        <v>2182</v>
      </c>
      <c r="K40" s="2" t="s">
        <v>1844</v>
      </c>
      <c r="L40" s="14" t="s">
        <v>2033</v>
      </c>
      <c r="M40" s="96" t="s">
        <v>761</v>
      </c>
      <c r="N40" s="96" t="s">
        <v>761</v>
      </c>
      <c r="O40" s="14" t="s">
        <v>1845</v>
      </c>
      <c r="P40"/>
      <c r="U40" s="63"/>
    </row>
    <row r="41" spans="1:21" s="2" customFormat="1" ht="48" customHeight="1">
      <c r="A41" s="95">
        <v>39</v>
      </c>
      <c r="B41" s="54" t="s">
        <v>1814</v>
      </c>
      <c r="C41" s="54" t="s">
        <v>1815</v>
      </c>
      <c r="D41" s="54">
        <v>2007</v>
      </c>
      <c r="E41" s="2" t="s">
        <v>147</v>
      </c>
      <c r="F41" s="2" t="s">
        <v>1816</v>
      </c>
      <c r="G41" s="2">
        <v>4</v>
      </c>
      <c r="H41" s="2" t="s">
        <v>1817</v>
      </c>
      <c r="I41" s="2" t="s">
        <v>1341</v>
      </c>
      <c r="J41" s="2" t="s">
        <v>2183</v>
      </c>
      <c r="K41" s="2" t="s">
        <v>1818</v>
      </c>
      <c r="L41" s="96" t="s">
        <v>761</v>
      </c>
      <c r="M41" s="96" t="s">
        <v>761</v>
      </c>
      <c r="N41" s="96" t="s">
        <v>761</v>
      </c>
      <c r="O41" s="110" t="s">
        <v>761</v>
      </c>
      <c r="P41"/>
      <c r="U41" s="54"/>
    </row>
    <row r="42" spans="1:21" s="2" customFormat="1" ht="48" customHeight="1">
      <c r="A42" s="95">
        <v>40</v>
      </c>
      <c r="B42" s="2" t="s">
        <v>1766</v>
      </c>
      <c r="C42" s="2" t="s">
        <v>1767</v>
      </c>
      <c r="D42" s="2">
        <v>2019</v>
      </c>
      <c r="E42" s="2" t="s">
        <v>124</v>
      </c>
      <c r="F42" s="2" t="s">
        <v>1768</v>
      </c>
      <c r="G42" s="2">
        <v>3</v>
      </c>
      <c r="H42" s="2" t="s">
        <v>1769</v>
      </c>
      <c r="I42" s="2" t="s">
        <v>304</v>
      </c>
      <c r="J42" s="2" t="s">
        <v>2172</v>
      </c>
      <c r="K42" s="2" t="s">
        <v>1770</v>
      </c>
      <c r="L42" s="96" t="s">
        <v>761</v>
      </c>
      <c r="M42" s="96" t="s">
        <v>761</v>
      </c>
      <c r="N42" s="96" t="s">
        <v>761</v>
      </c>
      <c r="O42" s="96" t="s">
        <v>761</v>
      </c>
      <c r="P42"/>
    </row>
    <row r="43" spans="1:21" s="2" customFormat="1" ht="48" customHeight="1">
      <c r="A43" s="95">
        <v>41</v>
      </c>
      <c r="B43" s="63" t="s">
        <v>1871</v>
      </c>
      <c r="C43" s="2" t="s">
        <v>1872</v>
      </c>
      <c r="D43" s="2">
        <v>2021</v>
      </c>
      <c r="E43" s="2" t="s">
        <v>1873</v>
      </c>
      <c r="F43" s="2" t="s">
        <v>1874</v>
      </c>
      <c r="G43" s="2">
        <v>5</v>
      </c>
      <c r="H43" s="2" t="s">
        <v>1875</v>
      </c>
      <c r="I43" s="2" t="s">
        <v>294</v>
      </c>
      <c r="J43" s="2" t="s">
        <v>1876</v>
      </c>
      <c r="K43" s="2" t="s">
        <v>1877</v>
      </c>
      <c r="L43" s="96" t="s">
        <v>761</v>
      </c>
      <c r="M43" s="96" t="s">
        <v>761</v>
      </c>
      <c r="N43" s="96" t="s">
        <v>761</v>
      </c>
      <c r="O43" s="96" t="s">
        <v>761</v>
      </c>
      <c r="P43"/>
      <c r="U43" s="63"/>
    </row>
    <row r="44" spans="1:21" s="2" customFormat="1" ht="48" customHeight="1">
      <c r="A44" s="95">
        <v>42</v>
      </c>
      <c r="B44" s="54" t="s">
        <v>1819</v>
      </c>
      <c r="C44" s="54" t="s">
        <v>1820</v>
      </c>
      <c r="D44" s="54">
        <v>2014</v>
      </c>
      <c r="E44" s="2" t="s">
        <v>263</v>
      </c>
      <c r="F44" s="2" t="s">
        <v>1821</v>
      </c>
      <c r="G44" s="2">
        <v>7</v>
      </c>
      <c r="H44" s="2" t="s">
        <v>1822</v>
      </c>
      <c r="I44" s="2" t="s">
        <v>312</v>
      </c>
      <c r="J44" s="2" t="s">
        <v>1823</v>
      </c>
      <c r="K44" s="2" t="s">
        <v>1669</v>
      </c>
      <c r="L44" s="14" t="s">
        <v>2034</v>
      </c>
      <c r="M44" s="14" t="s">
        <v>56</v>
      </c>
      <c r="N44" s="96" t="s">
        <v>761</v>
      </c>
      <c r="O44" s="96" t="s">
        <v>761</v>
      </c>
      <c r="P44"/>
      <c r="U44" s="54"/>
    </row>
    <row r="45" spans="1:21" s="2" customFormat="1" ht="48" customHeight="1">
      <c r="A45" s="95">
        <v>43</v>
      </c>
      <c r="B45" s="2" t="s">
        <v>1743</v>
      </c>
      <c r="C45" s="2" t="s">
        <v>2035</v>
      </c>
      <c r="D45" s="2">
        <v>2021</v>
      </c>
      <c r="E45" s="2" t="s">
        <v>1744</v>
      </c>
      <c r="F45" s="131" t="s">
        <v>2163</v>
      </c>
      <c r="G45" s="2">
        <v>3</v>
      </c>
      <c r="H45" s="2" t="s">
        <v>246</v>
      </c>
      <c r="I45" s="2" t="s">
        <v>304</v>
      </c>
      <c r="J45" s="2" t="s">
        <v>1676</v>
      </c>
      <c r="K45" s="2" t="s">
        <v>1745</v>
      </c>
      <c r="L45" s="96" t="s">
        <v>761</v>
      </c>
      <c r="M45" s="96" t="s">
        <v>761</v>
      </c>
      <c r="N45" s="96" t="s">
        <v>761</v>
      </c>
      <c r="O45" s="96" t="s">
        <v>761</v>
      </c>
    </row>
    <row r="46" spans="1:21" s="2" customFormat="1" ht="48" customHeight="1">
      <c r="A46" s="95">
        <v>44</v>
      </c>
      <c r="B46" s="54" t="s">
        <v>1824</v>
      </c>
      <c r="C46" s="54" t="s">
        <v>1825</v>
      </c>
      <c r="D46" s="54">
        <v>2016</v>
      </c>
      <c r="E46" s="56" t="s">
        <v>1826</v>
      </c>
      <c r="F46" s="56" t="s">
        <v>1827</v>
      </c>
      <c r="G46" s="56">
        <v>6</v>
      </c>
      <c r="H46" s="56" t="s">
        <v>1828</v>
      </c>
      <c r="I46" s="56" t="s">
        <v>247</v>
      </c>
      <c r="J46" s="57" t="s">
        <v>2184</v>
      </c>
      <c r="K46" s="57" t="s">
        <v>1829</v>
      </c>
      <c r="L46" s="111" t="s">
        <v>2036</v>
      </c>
      <c r="M46" s="96" t="s">
        <v>761</v>
      </c>
      <c r="N46" s="64" t="s">
        <v>761</v>
      </c>
      <c r="O46" s="96" t="s">
        <v>761</v>
      </c>
      <c r="U46" s="54"/>
    </row>
    <row r="47" spans="1:21" s="2" customFormat="1" ht="14.5" customHeight="1">
      <c r="P47" s="66"/>
    </row>
    <row r="48" spans="1:21" s="2" customFormat="1" ht="14.5" customHeight="1"/>
    <row r="49" spans="3:15" ht="14.5" customHeight="1">
      <c r="E49" s="2"/>
    </row>
    <row r="50" spans="3:15" ht="14.5" customHeight="1">
      <c r="E50" s="2"/>
    </row>
    <row r="51" spans="3:15" ht="14.5" customHeight="1">
      <c r="E51" s="2"/>
    </row>
    <row r="52" spans="3:15" s="20" customFormat="1" ht="14.5" customHeight="1">
      <c r="C52" s="22"/>
      <c r="D52" s="22"/>
      <c r="E52" s="22"/>
      <c r="F52" s="22"/>
      <c r="G52" s="22"/>
      <c r="H52" s="22"/>
      <c r="I52" s="22"/>
      <c r="J52" s="22"/>
      <c r="K52" s="22"/>
      <c r="L52" s="22"/>
      <c r="M52" s="22"/>
      <c r="N52" s="22"/>
      <c r="O52" s="22"/>
    </row>
    <row r="53" spans="3:15" s="55" customFormat="1" ht="14.5" customHeight="1">
      <c r="C53" s="135"/>
      <c r="D53" s="135"/>
      <c r="E53" s="135"/>
      <c r="F53" s="135"/>
      <c r="G53" s="135"/>
      <c r="H53" s="135"/>
      <c r="I53" s="135"/>
      <c r="J53" s="135"/>
      <c r="K53" s="135"/>
      <c r="L53" s="135"/>
      <c r="M53" s="135"/>
      <c r="N53" s="135"/>
      <c r="O53" s="135"/>
    </row>
    <row r="54" spans="3:15" s="20" customFormat="1" ht="14.5" customHeight="1">
      <c r="C54" s="22"/>
      <c r="D54" s="22"/>
      <c r="E54" s="22"/>
      <c r="F54" s="22"/>
      <c r="G54" s="22"/>
      <c r="H54" s="22"/>
      <c r="I54" s="22"/>
      <c r="J54" s="22"/>
      <c r="K54" s="22"/>
      <c r="L54" s="22"/>
      <c r="M54" s="22"/>
      <c r="N54" s="22"/>
      <c r="O54" s="22"/>
    </row>
    <row r="55" spans="3:15" ht="14.5" customHeight="1"/>
    <row r="56" spans="3:15" s="20" customFormat="1" ht="14.5" customHeight="1">
      <c r="C56" s="22"/>
      <c r="D56" s="22"/>
      <c r="E56" s="22"/>
      <c r="F56" s="22"/>
      <c r="G56" s="22"/>
      <c r="H56" s="22"/>
      <c r="I56" s="22"/>
      <c r="J56" s="22"/>
      <c r="K56" s="22"/>
      <c r="L56" s="22"/>
      <c r="M56" s="22"/>
      <c r="N56" s="22"/>
      <c r="O56" s="22"/>
    </row>
    <row r="57" spans="3:15" s="20" customFormat="1" ht="14.5" customHeight="1">
      <c r="C57" s="22"/>
      <c r="D57" s="22"/>
      <c r="E57" s="22"/>
      <c r="F57" s="22"/>
      <c r="G57" s="22"/>
      <c r="H57" s="22"/>
      <c r="I57" s="22"/>
      <c r="J57" s="22"/>
      <c r="K57" s="22"/>
      <c r="L57" s="22"/>
      <c r="M57" s="22"/>
      <c r="N57" s="22"/>
      <c r="O57" s="22"/>
    </row>
    <row r="58" spans="3:15" s="20" customFormat="1" ht="14.5" customHeight="1">
      <c r="C58" s="22"/>
      <c r="D58" s="22"/>
      <c r="E58" s="22"/>
      <c r="F58" s="22"/>
      <c r="G58" s="22"/>
      <c r="H58" s="22"/>
      <c r="I58" s="22"/>
      <c r="J58" s="22"/>
      <c r="K58" s="22"/>
      <c r="L58" s="22"/>
      <c r="M58" s="22"/>
      <c r="N58" s="22"/>
      <c r="O58" s="22"/>
    </row>
    <row r="59" spans="3:15" ht="14.5" customHeight="1"/>
    <row r="60" spans="3:15" s="20" customFormat="1" ht="14.5" customHeight="1">
      <c r="C60" s="22"/>
      <c r="D60" s="22"/>
      <c r="E60" s="22"/>
      <c r="F60" s="22"/>
      <c r="G60" s="22"/>
      <c r="H60" s="22"/>
      <c r="I60" s="22"/>
      <c r="J60" s="22"/>
      <c r="K60" s="22"/>
      <c r="L60" s="22"/>
      <c r="M60" s="22"/>
      <c r="N60" s="22"/>
      <c r="O60" s="22"/>
    </row>
    <row r="61" spans="3:15" ht="14.5" customHeight="1"/>
    <row r="62" spans="3:15" ht="14.5" customHeight="1"/>
    <row r="63" spans="3:15" ht="14.5" customHeight="1"/>
    <row r="64" spans="3:15" ht="14.5" customHeight="1"/>
    <row r="65" spans="3:15" ht="14.5" customHeight="1"/>
    <row r="66" spans="3:15" ht="14.5" customHeight="1"/>
    <row r="67" spans="3:15" ht="14.5" customHeight="1"/>
    <row r="68" spans="3:15" s="38" customFormat="1" ht="14.5" customHeight="1">
      <c r="C68" s="4"/>
      <c r="D68" s="4"/>
      <c r="E68" s="4"/>
      <c r="F68" s="4"/>
      <c r="G68" s="4"/>
      <c r="H68" s="4"/>
      <c r="I68" s="4"/>
      <c r="J68" s="4"/>
      <c r="K68" s="4"/>
      <c r="L68" s="4"/>
      <c r="M68" s="4"/>
      <c r="N68" s="4"/>
      <c r="O68" s="4"/>
    </row>
    <row r="69" spans="3:15" ht="14.5" customHeight="1"/>
    <row r="70" spans="3:15" ht="14.5" customHeight="1"/>
    <row r="71" spans="3:15" ht="14.5" customHeight="1"/>
    <row r="72" spans="3:15" ht="14.5" customHeight="1"/>
    <row r="73" spans="3:15" ht="14.5" customHeight="1"/>
    <row r="74" spans="3:15" ht="14.5" customHeight="1"/>
  </sheetData>
  <conditionalFormatting sqref="M20:O23 M2:O15">
    <cfRule type="containsText" dxfId="1" priority="1" operator="containsText" text="No">
      <formula>NOT(ISERROR(SEARCH("No",M2)))</formula>
    </cfRule>
    <cfRule type="containsText" dxfId="0" priority="2" operator="containsText" text="Yes">
      <formula>NOT(ISERROR(SEARCH("Yes",M2)))</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33EA-CD85-40DC-872B-98A87F1052E9}">
  <dimension ref="A1:Q239"/>
  <sheetViews>
    <sheetView zoomScale="96" zoomScaleNormal="100" workbookViewId="0">
      <pane ySplit="1" topLeftCell="A2" activePane="bottomLeft" state="frozen"/>
      <selection pane="bottomLeft" activeCell="G7" sqref="G7"/>
    </sheetView>
  </sheetViews>
  <sheetFormatPr defaultColWidth="9.1796875" defaultRowHeight="12"/>
  <cols>
    <col min="1" max="2" width="16.7265625" style="20" customWidth="1"/>
    <col min="3" max="3" width="36.7265625" style="20" customWidth="1"/>
    <col min="4" max="4" width="43.453125" style="20" customWidth="1"/>
    <col min="5" max="5" width="10" style="20" customWidth="1"/>
    <col min="6" max="6" width="10.81640625" style="20" customWidth="1"/>
    <col min="7" max="7" width="8.7265625" style="113" customWidth="1"/>
    <col min="8" max="9" width="8.7265625" style="20" customWidth="1"/>
    <col min="10" max="10" width="8.7265625" style="113" customWidth="1"/>
    <col min="11" max="12" width="8.7265625" style="20" customWidth="1"/>
    <col min="13" max="13" width="8.7265625" style="113" customWidth="1"/>
    <col min="14" max="16384" width="9.1796875" style="20"/>
  </cols>
  <sheetData>
    <row r="1" spans="1:16" s="11" customFormat="1" ht="36">
      <c r="A1" s="13" t="s">
        <v>1878</v>
      </c>
      <c r="B1" s="13" t="s">
        <v>2037</v>
      </c>
      <c r="C1" s="13" t="s">
        <v>0</v>
      </c>
      <c r="D1" s="13" t="s">
        <v>1879</v>
      </c>
      <c r="E1" s="112" t="s">
        <v>1880</v>
      </c>
      <c r="F1" s="112" t="s">
        <v>1881</v>
      </c>
      <c r="G1" s="112" t="s">
        <v>1882</v>
      </c>
      <c r="H1" s="112" t="s">
        <v>1880</v>
      </c>
      <c r="I1" s="112" t="s">
        <v>1881</v>
      </c>
      <c r="J1" s="112" t="s">
        <v>1882</v>
      </c>
      <c r="K1" s="112" t="s">
        <v>1880</v>
      </c>
      <c r="L1" s="112" t="s">
        <v>1881</v>
      </c>
      <c r="M1" s="112" t="s">
        <v>1882</v>
      </c>
      <c r="N1" s="13"/>
      <c r="P1" s="13"/>
    </row>
    <row r="2" spans="1:16">
      <c r="A2" s="39" t="s">
        <v>1883</v>
      </c>
      <c r="B2" s="62" t="s">
        <v>2038</v>
      </c>
      <c r="C2" s="20" t="s">
        <v>300</v>
      </c>
      <c r="K2" s="20" t="s">
        <v>1884</v>
      </c>
      <c r="L2" s="20" t="s">
        <v>1884</v>
      </c>
      <c r="M2" s="113" t="s">
        <v>1884</v>
      </c>
    </row>
    <row r="3" spans="1:16">
      <c r="A3" s="39"/>
      <c r="D3" s="20" t="s">
        <v>1885</v>
      </c>
      <c r="M3" s="114">
        <v>1.1000000000000001</v>
      </c>
    </row>
    <row r="4" spans="1:16">
      <c r="A4" s="39"/>
      <c r="D4" s="20" t="s">
        <v>1886</v>
      </c>
      <c r="M4" s="114">
        <v>0.7</v>
      </c>
    </row>
    <row r="5" spans="1:16">
      <c r="A5" s="39"/>
      <c r="D5" s="20" t="s">
        <v>1887</v>
      </c>
      <c r="M5" s="114">
        <v>0.4</v>
      </c>
    </row>
    <row r="6" spans="1:16">
      <c r="A6" s="80" t="s">
        <v>1888</v>
      </c>
      <c r="B6" s="68" t="s">
        <v>2196</v>
      </c>
      <c r="C6" s="40" t="s">
        <v>290</v>
      </c>
      <c r="E6" s="20" t="s">
        <v>1746</v>
      </c>
      <c r="F6" s="20" t="s">
        <v>1746</v>
      </c>
      <c r="G6" s="113" t="s">
        <v>1746</v>
      </c>
      <c r="H6" s="20" t="s">
        <v>1889</v>
      </c>
      <c r="I6" s="20" t="s">
        <v>1889</v>
      </c>
      <c r="J6" s="113" t="s">
        <v>1889</v>
      </c>
      <c r="K6" s="20" t="s">
        <v>1884</v>
      </c>
      <c r="L6" s="20" t="s">
        <v>1884</v>
      </c>
      <c r="M6" s="113" t="s">
        <v>1884</v>
      </c>
    </row>
    <row r="7" spans="1:16">
      <c r="D7" s="20" t="s">
        <v>2039</v>
      </c>
      <c r="E7" s="20">
        <v>38.299999999999997</v>
      </c>
      <c r="F7" s="20">
        <v>20.6</v>
      </c>
      <c r="G7" s="115">
        <f>E7/-F7</f>
        <v>-1.8592233009708736</v>
      </c>
      <c r="H7" s="20">
        <v>112</v>
      </c>
      <c r="I7" s="20">
        <v>50.8</v>
      </c>
      <c r="J7" s="115">
        <f>H7/-I7</f>
        <v>-2.204724409448819</v>
      </c>
      <c r="K7" s="43">
        <v>123.8</v>
      </c>
      <c r="L7" s="43">
        <v>158.19999999999999</v>
      </c>
      <c r="M7" s="115">
        <f>K7/-L7</f>
        <v>-0.78255372945638435</v>
      </c>
      <c r="P7" s="39"/>
    </row>
    <row r="8" spans="1:16">
      <c r="D8" s="20" t="s">
        <v>2040</v>
      </c>
      <c r="E8" s="20">
        <v>179.8</v>
      </c>
      <c r="F8" s="20">
        <f>-117.2</f>
        <v>-117.2</v>
      </c>
      <c r="G8" s="115">
        <f>E8/-F8</f>
        <v>1.5341296928327646</v>
      </c>
      <c r="H8" s="20">
        <v>252</v>
      </c>
      <c r="I8" s="20">
        <v>-192.5</v>
      </c>
      <c r="J8" s="115">
        <f>H8/-I8</f>
        <v>1.3090909090909091</v>
      </c>
      <c r="K8" s="41">
        <v>324.3</v>
      </c>
      <c r="L8" s="41">
        <v>-422.7</v>
      </c>
      <c r="M8" s="115">
        <f>K8/-L8</f>
        <v>0.76721078779276086</v>
      </c>
    </row>
    <row r="9" spans="1:16">
      <c r="A9" s="39" t="s">
        <v>1890</v>
      </c>
      <c r="B9" s="68" t="s">
        <v>2196</v>
      </c>
      <c r="C9" s="63" t="s">
        <v>675</v>
      </c>
      <c r="E9" s="20" t="s">
        <v>1647</v>
      </c>
      <c r="F9" s="20" t="s">
        <v>1647</v>
      </c>
      <c r="G9" s="113" t="s">
        <v>1647</v>
      </c>
      <c r="H9" s="20" t="s">
        <v>1889</v>
      </c>
      <c r="I9" s="20" t="s">
        <v>1889</v>
      </c>
      <c r="J9" s="113" t="s">
        <v>1889</v>
      </c>
      <c r="K9" s="20" t="s">
        <v>1688</v>
      </c>
      <c r="L9" s="20" t="s">
        <v>1688</v>
      </c>
      <c r="M9" s="113" t="s">
        <v>1688</v>
      </c>
    </row>
    <row r="10" spans="1:16">
      <c r="D10" s="20" t="s">
        <v>2041</v>
      </c>
      <c r="E10" s="67">
        <v>-2.12</v>
      </c>
      <c r="F10" s="67">
        <v>-0.27</v>
      </c>
      <c r="G10" s="115">
        <f>E10/-F10</f>
        <v>-7.8518518518518521</v>
      </c>
      <c r="H10" s="67">
        <v>-1.03</v>
      </c>
      <c r="I10" s="67">
        <v>-0.37</v>
      </c>
      <c r="J10" s="115">
        <f>H10/-I10</f>
        <v>-2.7837837837837838</v>
      </c>
      <c r="K10" s="67">
        <v>1.5</v>
      </c>
      <c r="L10" s="67">
        <v>-1.9950000000000001</v>
      </c>
      <c r="M10" s="115">
        <f>K10/-L10</f>
        <v>0.75187969924812026</v>
      </c>
    </row>
    <row r="11" spans="1:16">
      <c r="D11" s="20" t="s">
        <v>2042</v>
      </c>
      <c r="E11" s="67">
        <v>-0.1</v>
      </c>
      <c r="F11" s="67">
        <v>-0.375</v>
      </c>
      <c r="G11" s="115">
        <f>E11/-F11</f>
        <v>-0.26666666666666666</v>
      </c>
      <c r="H11" s="67">
        <v>0.3</v>
      </c>
      <c r="I11" s="67">
        <v>0.51</v>
      </c>
      <c r="J11" s="115">
        <f>H11/-I11</f>
        <v>-0.58823529411764708</v>
      </c>
      <c r="K11" s="67">
        <v>7.7</v>
      </c>
      <c r="L11" s="67">
        <v>-0.435</v>
      </c>
      <c r="M11" s="115">
        <f>K11/-L11</f>
        <v>17.701149425287358</v>
      </c>
    </row>
    <row r="12" spans="1:16">
      <c r="A12" s="39" t="s">
        <v>1891</v>
      </c>
      <c r="B12" s="68" t="s">
        <v>2196</v>
      </c>
      <c r="C12" s="20" t="s">
        <v>834</v>
      </c>
      <c r="H12" s="20" t="s">
        <v>1889</v>
      </c>
      <c r="I12" s="20" t="s">
        <v>1889</v>
      </c>
      <c r="J12" s="113" t="s">
        <v>1889</v>
      </c>
      <c r="K12" s="20" t="s">
        <v>1884</v>
      </c>
      <c r="L12" s="20" t="s">
        <v>1884</v>
      </c>
      <c r="M12" s="113" t="s">
        <v>1884</v>
      </c>
    </row>
    <row r="13" spans="1:16">
      <c r="D13" s="20" t="s">
        <v>2043</v>
      </c>
      <c r="H13" s="20">
        <v>-226.6</v>
      </c>
      <c r="I13" s="20">
        <v>168.1</v>
      </c>
      <c r="J13" s="116">
        <f>H13/-I13</f>
        <v>1.3480071386079715</v>
      </c>
      <c r="K13" s="41">
        <f>-108.5</f>
        <v>-108.5</v>
      </c>
      <c r="L13" s="41">
        <v>69.3</v>
      </c>
      <c r="M13" s="116">
        <f>K13/-L13</f>
        <v>1.5656565656565657</v>
      </c>
    </row>
    <row r="14" spans="1:16">
      <c r="D14" s="20" t="s">
        <v>2044</v>
      </c>
      <c r="H14" s="20">
        <v>-216.5</v>
      </c>
      <c r="I14" s="20">
        <v>142.9</v>
      </c>
      <c r="J14" s="116">
        <f>H14/-I14</f>
        <v>1.5150454863540936</v>
      </c>
      <c r="K14" s="20">
        <v>-89.3</v>
      </c>
      <c r="L14" s="20">
        <v>48.8</v>
      </c>
      <c r="M14" s="116">
        <f>K14/-L14</f>
        <v>1.8299180327868854</v>
      </c>
    </row>
    <row r="15" spans="1:16">
      <c r="A15" s="39" t="s">
        <v>1892</v>
      </c>
      <c r="B15" s="68" t="s">
        <v>2196</v>
      </c>
      <c r="C15" s="20" t="s">
        <v>1540</v>
      </c>
      <c r="E15" s="20" t="s">
        <v>1647</v>
      </c>
      <c r="F15" s="20" t="s">
        <v>1647</v>
      </c>
      <c r="G15" s="113" t="s">
        <v>1647</v>
      </c>
      <c r="H15" s="20">
        <v>50</v>
      </c>
      <c r="I15" s="20">
        <v>50</v>
      </c>
      <c r="J15" s="113">
        <v>50</v>
      </c>
      <c r="K15" s="20" t="s">
        <v>1893</v>
      </c>
      <c r="L15" s="20" t="s">
        <v>1893</v>
      </c>
      <c r="M15" s="113" t="s">
        <v>1893</v>
      </c>
    </row>
    <row r="16" spans="1:16">
      <c r="D16" s="20" t="s">
        <v>2045</v>
      </c>
      <c r="E16" s="87">
        <v>39.39</v>
      </c>
      <c r="F16" s="43">
        <v>-19.329999999999998</v>
      </c>
      <c r="G16" s="115">
        <f>E16/-F16</f>
        <v>2.0377651319192966</v>
      </c>
      <c r="H16" s="20">
        <v>95.18</v>
      </c>
      <c r="I16" s="20">
        <v>-47.57</v>
      </c>
      <c r="J16" s="116">
        <f>H16/-I16</f>
        <v>2.0008408660920751</v>
      </c>
      <c r="K16" s="41">
        <v>103.8</v>
      </c>
      <c r="L16" s="41">
        <v>-81.760000000000005</v>
      </c>
      <c r="M16" s="116">
        <f>K16/-L16</f>
        <v>1.269569471624266</v>
      </c>
    </row>
    <row r="17" spans="1:16">
      <c r="D17" s="20" t="s">
        <v>2046</v>
      </c>
      <c r="E17" s="43">
        <v>2.93</v>
      </c>
      <c r="F17" s="43">
        <v>-4.46</v>
      </c>
      <c r="G17" s="115">
        <f>E17/-F17</f>
        <v>0.65695067264573992</v>
      </c>
      <c r="H17" s="20">
        <v>119.49</v>
      </c>
      <c r="I17" s="20">
        <v>-38.65</v>
      </c>
      <c r="J17" s="116">
        <f>H17/-I17</f>
        <v>3.0915912031047865</v>
      </c>
      <c r="K17" s="41">
        <v>29.15</v>
      </c>
      <c r="L17" s="41">
        <v>-47.57</v>
      </c>
      <c r="M17" s="116">
        <f>K17/-L17</f>
        <v>0.61278116459953746</v>
      </c>
    </row>
    <row r="18" spans="1:16">
      <c r="D18" s="20" t="s">
        <v>2047</v>
      </c>
      <c r="E18" s="43">
        <f>17.92</f>
        <v>17.920000000000002</v>
      </c>
      <c r="F18" s="43">
        <v>-11.89</v>
      </c>
      <c r="G18" s="115">
        <f>E18/-F18</f>
        <v>1.5071488645920943</v>
      </c>
      <c r="H18" s="20">
        <v>135.71</v>
      </c>
      <c r="I18" s="20">
        <v>-59.46</v>
      </c>
      <c r="J18" s="116">
        <f>H18/-I18</f>
        <v>2.2823747056844939</v>
      </c>
      <c r="K18" s="41">
        <v>59.74</v>
      </c>
      <c r="L18" s="41">
        <v>-86.22</v>
      </c>
      <c r="M18" s="116">
        <f>K18/-L18</f>
        <v>0.69287868244026907</v>
      </c>
    </row>
    <row r="19" spans="1:16">
      <c r="A19" s="39" t="s">
        <v>1894</v>
      </c>
      <c r="B19" s="62" t="s">
        <v>2038</v>
      </c>
      <c r="C19" s="20" t="s">
        <v>2048</v>
      </c>
      <c r="E19" s="20" t="s">
        <v>1647</v>
      </c>
      <c r="G19" s="113" t="s">
        <v>1647</v>
      </c>
      <c r="H19" s="20" t="s">
        <v>1889</v>
      </c>
      <c r="I19" s="20" t="s">
        <v>1889</v>
      </c>
      <c r="J19" s="113" t="s">
        <v>1889</v>
      </c>
      <c r="K19" s="20" t="s">
        <v>1624</v>
      </c>
      <c r="L19" s="20" t="s">
        <v>1624</v>
      </c>
      <c r="M19" s="113" t="s">
        <v>1624</v>
      </c>
      <c r="P19" s="39"/>
    </row>
    <row r="20" spans="1:16">
      <c r="D20" s="20" t="s">
        <v>2049</v>
      </c>
      <c r="G20" s="114">
        <v>1.63</v>
      </c>
      <c r="J20" s="114">
        <v>1.32</v>
      </c>
      <c r="M20" s="114">
        <v>0.22</v>
      </c>
    </row>
    <row r="21" spans="1:16">
      <c r="D21" s="20" t="s">
        <v>2050</v>
      </c>
      <c r="G21" s="114">
        <v>0.93</v>
      </c>
      <c r="J21" s="114">
        <v>0.69</v>
      </c>
      <c r="M21" s="114">
        <v>0.28999999999999998</v>
      </c>
    </row>
    <row r="22" spans="1:16">
      <c r="D22" s="20" t="s">
        <v>2051</v>
      </c>
      <c r="G22" s="114">
        <v>1</v>
      </c>
      <c r="J22" s="114">
        <v>0.82</v>
      </c>
      <c r="M22" s="114">
        <v>0.45</v>
      </c>
    </row>
    <row r="23" spans="1:16">
      <c r="A23" s="80" t="s">
        <v>1895</v>
      </c>
      <c r="B23" s="68" t="s">
        <v>2038</v>
      </c>
      <c r="C23" s="20" t="s">
        <v>1743</v>
      </c>
      <c r="E23" s="20" t="s">
        <v>1746</v>
      </c>
      <c r="F23" s="20" t="s">
        <v>1746</v>
      </c>
      <c r="G23" s="113" t="s">
        <v>1746</v>
      </c>
      <c r="P23" s="39"/>
    </row>
    <row r="24" spans="1:16">
      <c r="D24" s="20" t="s">
        <v>2052</v>
      </c>
      <c r="G24" s="114">
        <v>0.8</v>
      </c>
    </row>
    <row r="25" spans="1:16">
      <c r="D25" s="20" t="s">
        <v>2053</v>
      </c>
      <c r="G25" s="114">
        <v>1.7</v>
      </c>
    </row>
    <row r="26" spans="1:16">
      <c r="D26" s="20" t="s">
        <v>2054</v>
      </c>
      <c r="G26" s="114">
        <v>2.5</v>
      </c>
    </row>
    <row r="27" spans="1:16">
      <c r="D27" s="20" t="s">
        <v>2055</v>
      </c>
      <c r="G27" s="114">
        <v>1.6</v>
      </c>
    </row>
    <row r="28" spans="1:16">
      <c r="D28" s="20" t="s">
        <v>2056</v>
      </c>
      <c r="G28" s="114">
        <v>2.2000000000000002</v>
      </c>
    </row>
    <row r="29" spans="1:16">
      <c r="D29" s="20" t="s">
        <v>2057</v>
      </c>
      <c r="G29" s="114">
        <v>2.8</v>
      </c>
    </row>
    <row r="30" spans="1:16">
      <c r="A30" s="39" t="s">
        <v>2058</v>
      </c>
      <c r="B30" s="68" t="s">
        <v>2196</v>
      </c>
      <c r="C30" s="20" t="s">
        <v>243</v>
      </c>
      <c r="E30" s="20" t="s">
        <v>1647</v>
      </c>
      <c r="F30" s="20" t="s">
        <v>1647</v>
      </c>
      <c r="G30" s="113" t="s">
        <v>1647</v>
      </c>
    </row>
    <row r="31" spans="1:16">
      <c r="D31" s="20" t="s">
        <v>2059</v>
      </c>
      <c r="G31" s="114">
        <v>1.7</v>
      </c>
      <c r="J31" s="114"/>
    </row>
    <row r="32" spans="1:16">
      <c r="D32" s="20" t="s">
        <v>2060</v>
      </c>
      <c r="G32" s="114">
        <v>1.65</v>
      </c>
      <c r="J32" s="114"/>
    </row>
    <row r="33" spans="1:17">
      <c r="A33" s="80" t="s">
        <v>1896</v>
      </c>
      <c r="B33" s="68" t="s">
        <v>2196</v>
      </c>
      <c r="C33" s="20" t="s">
        <v>1897</v>
      </c>
      <c r="E33" s="20" t="s">
        <v>1647</v>
      </c>
      <c r="F33" s="20" t="s">
        <v>1647</v>
      </c>
      <c r="G33" s="113" t="s">
        <v>1647</v>
      </c>
      <c r="H33" s="20" t="s">
        <v>1889</v>
      </c>
      <c r="I33" s="20" t="s">
        <v>1889</v>
      </c>
      <c r="J33" s="113" t="s">
        <v>1889</v>
      </c>
      <c r="K33" s="20" t="s">
        <v>1624</v>
      </c>
      <c r="L33" s="20" t="s">
        <v>1624</v>
      </c>
      <c r="M33" s="113" t="s">
        <v>1624</v>
      </c>
      <c r="P33" s="39"/>
    </row>
    <row r="34" spans="1:17">
      <c r="D34" s="20" t="s">
        <v>2061</v>
      </c>
      <c r="E34" s="20">
        <v>-9</v>
      </c>
      <c r="F34" s="20">
        <v>2.948</v>
      </c>
      <c r="G34" s="117">
        <f>E34/-F34</f>
        <v>3.0529172320217097</v>
      </c>
      <c r="H34" s="20">
        <v>-7</v>
      </c>
      <c r="I34" s="20">
        <v>2.774</v>
      </c>
      <c r="J34" s="117">
        <f>H34/-I34</f>
        <v>2.5234318673395819</v>
      </c>
      <c r="K34" s="20">
        <v>-11</v>
      </c>
      <c r="L34" s="20">
        <v>4.6740000000000004</v>
      </c>
      <c r="M34" s="117">
        <f>K34/-L34</f>
        <v>2.3534445870774494</v>
      </c>
    </row>
    <row r="35" spans="1:17">
      <c r="D35" s="20" t="s">
        <v>2062</v>
      </c>
      <c r="E35" s="20">
        <v>-14</v>
      </c>
      <c r="F35" s="20">
        <v>5.6280000000000001</v>
      </c>
      <c r="G35" s="117">
        <f>E35/-F35</f>
        <v>2.4875621890547261</v>
      </c>
      <c r="H35" s="20">
        <v>-26</v>
      </c>
      <c r="I35" s="20">
        <v>10.794</v>
      </c>
      <c r="J35" s="117">
        <f>H35/-I35</f>
        <v>2.4087455994070779</v>
      </c>
      <c r="K35" s="20">
        <v>-23</v>
      </c>
      <c r="L35" s="20">
        <v>13.204000000000001</v>
      </c>
      <c r="M35" s="117">
        <f>K35/-L35</f>
        <v>1.7418963950318085</v>
      </c>
    </row>
    <row r="36" spans="1:17">
      <c r="D36" s="20" t="s">
        <v>2063</v>
      </c>
      <c r="E36" s="20">
        <v>-14</v>
      </c>
      <c r="F36" s="20">
        <v>5.14</v>
      </c>
      <c r="G36" s="117">
        <f>E36/-F36</f>
        <v>2.7237354085603114</v>
      </c>
      <c r="H36" s="20">
        <v>-18</v>
      </c>
      <c r="I36" s="20">
        <v>7.1340000000000003</v>
      </c>
      <c r="J36" s="117">
        <f>H36/-I36</f>
        <v>2.5231286795626575</v>
      </c>
      <c r="K36" s="20">
        <v>-10</v>
      </c>
      <c r="L36" s="20">
        <v>7.9320000000000004</v>
      </c>
      <c r="M36" s="117">
        <f>K36/-L36</f>
        <v>1.2607160867372667</v>
      </c>
    </row>
    <row r="37" spans="1:17">
      <c r="D37" s="20" t="s">
        <v>2064</v>
      </c>
      <c r="E37" s="20">
        <v>-14</v>
      </c>
      <c r="F37" s="20">
        <v>5.63</v>
      </c>
      <c r="G37" s="117">
        <f>E37/-F37</f>
        <v>2.4866785079928952</v>
      </c>
      <c r="H37" s="20">
        <v>-26</v>
      </c>
      <c r="I37" s="20">
        <v>10.795999999999999</v>
      </c>
      <c r="J37" s="117">
        <f>H37/-I37</f>
        <v>2.4082993701370881</v>
      </c>
      <c r="K37" s="20">
        <v>-23</v>
      </c>
      <c r="L37" s="20">
        <v>13.23</v>
      </c>
      <c r="M37" s="117">
        <f>K37/-L37</f>
        <v>1.7384731670445956</v>
      </c>
    </row>
    <row r="38" spans="1:17">
      <c r="D38" s="20" t="s">
        <v>2065</v>
      </c>
      <c r="E38" s="20">
        <v>-13</v>
      </c>
      <c r="F38" s="20">
        <v>5.14</v>
      </c>
      <c r="G38" s="117">
        <f>E38/-F38</f>
        <v>2.5291828793774322</v>
      </c>
      <c r="H38" s="20">
        <v>-18</v>
      </c>
      <c r="I38" s="20">
        <v>7.1379999999999999</v>
      </c>
      <c r="J38" s="117">
        <f>H38/-I38</f>
        <v>2.5217147660409078</v>
      </c>
      <c r="K38" s="20">
        <v>-1</v>
      </c>
      <c r="L38" s="20">
        <v>3.1280000000000001</v>
      </c>
      <c r="M38" s="117">
        <f>K38/-L38</f>
        <v>0.31969309462915602</v>
      </c>
    </row>
    <row r="39" spans="1:17">
      <c r="A39" s="39" t="s">
        <v>1898</v>
      </c>
      <c r="B39" s="68" t="s">
        <v>2196</v>
      </c>
      <c r="C39" s="20" t="s">
        <v>775</v>
      </c>
      <c r="H39" s="20" t="s">
        <v>1889</v>
      </c>
      <c r="I39" s="20" t="s">
        <v>1889</v>
      </c>
      <c r="J39" s="113" t="s">
        <v>1889</v>
      </c>
      <c r="K39" s="20" t="s">
        <v>1624</v>
      </c>
      <c r="L39" s="20" t="s">
        <v>1624</v>
      </c>
      <c r="M39" s="113" t="s">
        <v>1624</v>
      </c>
      <c r="P39" s="39"/>
    </row>
    <row r="40" spans="1:17">
      <c r="D40" s="20" t="s">
        <v>2066</v>
      </c>
      <c r="H40" s="20">
        <v>6.6</v>
      </c>
      <c r="I40" s="20">
        <v>-2.4</v>
      </c>
      <c r="J40" s="116">
        <f>H40/-I40</f>
        <v>2.75</v>
      </c>
      <c r="K40" s="41">
        <v>3.9</v>
      </c>
      <c r="L40" s="41">
        <v>-4.66</v>
      </c>
      <c r="M40" s="116">
        <f>K40/-L40</f>
        <v>0.83690987124463512</v>
      </c>
      <c r="Q40" s="41"/>
    </row>
    <row r="41" spans="1:17">
      <c r="D41" s="20" t="s">
        <v>2067</v>
      </c>
      <c r="H41" s="20">
        <v>-11.8</v>
      </c>
      <c r="I41" s="20">
        <v>-3.7</v>
      </c>
      <c r="J41" s="116">
        <f>H41/-I41</f>
        <v>-3.189189189189189</v>
      </c>
      <c r="K41" s="41">
        <v>-24.2</v>
      </c>
      <c r="L41" s="41">
        <v>-4.8</v>
      </c>
      <c r="M41" s="116">
        <f>K41/-L41</f>
        <v>-5.041666666666667</v>
      </c>
      <c r="Q41" s="41"/>
    </row>
    <row r="42" spans="1:17">
      <c r="D42" s="20" t="s">
        <v>2068</v>
      </c>
      <c r="H42" s="20">
        <v>-30.3</v>
      </c>
      <c r="I42" s="20">
        <v>13.6</v>
      </c>
      <c r="J42" s="116">
        <f>H42/-I42</f>
        <v>2.2279411764705883</v>
      </c>
      <c r="K42" s="41">
        <v>-52.6</v>
      </c>
      <c r="L42" s="41">
        <v>26.6</v>
      </c>
      <c r="M42" s="116">
        <f>K42/-L42</f>
        <v>1.9774436090225564</v>
      </c>
      <c r="Q42" s="41"/>
    </row>
    <row r="43" spans="1:17">
      <c r="A43" s="39" t="s">
        <v>1899</v>
      </c>
      <c r="B43" s="68" t="s">
        <v>2196</v>
      </c>
      <c r="C43" s="20" t="s">
        <v>1152</v>
      </c>
      <c r="H43" s="20" t="s">
        <v>1889</v>
      </c>
      <c r="I43" s="20" t="s">
        <v>1889</v>
      </c>
      <c r="J43" s="113" t="s">
        <v>1889</v>
      </c>
      <c r="K43" s="20" t="s">
        <v>1624</v>
      </c>
      <c r="L43" s="20" t="s">
        <v>1624</v>
      </c>
      <c r="M43" s="113" t="s">
        <v>1624</v>
      </c>
    </row>
    <row r="44" spans="1:17">
      <c r="D44" s="20" t="s">
        <v>2069</v>
      </c>
      <c r="H44" s="20">
        <v>-15000</v>
      </c>
      <c r="I44" s="20">
        <v>7878</v>
      </c>
      <c r="J44" s="115">
        <f>H44/-I44</f>
        <v>1.904036557501904</v>
      </c>
      <c r="K44" s="20">
        <v>-20000</v>
      </c>
      <c r="L44" s="20">
        <v>18306</v>
      </c>
      <c r="M44" s="115">
        <f>K44/-L44</f>
        <v>1.0925379656943079</v>
      </c>
    </row>
    <row r="45" spans="1:17">
      <c r="D45" s="20" t="s">
        <v>2070</v>
      </c>
      <c r="H45" s="20">
        <v>-40000</v>
      </c>
      <c r="I45" s="20">
        <v>24047</v>
      </c>
      <c r="J45" s="115">
        <f>H45/-I45</f>
        <v>1.6634091570674097</v>
      </c>
      <c r="K45" s="20">
        <v>-102500</v>
      </c>
      <c r="L45" s="20">
        <v>66047</v>
      </c>
      <c r="M45" s="115">
        <f>K45/-L45</f>
        <v>1.5519251442154829</v>
      </c>
    </row>
    <row r="46" spans="1:17">
      <c r="A46" s="80" t="s">
        <v>1900</v>
      </c>
      <c r="B46" s="68" t="s">
        <v>2197</v>
      </c>
      <c r="C46" s="20" t="s">
        <v>424</v>
      </c>
      <c r="H46" s="20" t="s">
        <v>1889</v>
      </c>
      <c r="I46" s="20" t="s">
        <v>1889</v>
      </c>
      <c r="J46" s="113" t="s">
        <v>1889</v>
      </c>
    </row>
    <row r="47" spans="1:17">
      <c r="D47" s="20" t="s">
        <v>2071</v>
      </c>
      <c r="H47" s="20">
        <f>5.27-5.24</f>
        <v>2.9999999999999361E-2</v>
      </c>
      <c r="I47" s="20">
        <f>(3.17-3.21)*0.2</f>
        <v>-8.0000000000000071E-3</v>
      </c>
      <c r="J47" s="114">
        <f t="shared" ref="J47:J52" si="0">H47/I47</f>
        <v>-3.7499999999999165</v>
      </c>
    </row>
    <row r="48" spans="1:17">
      <c r="D48" s="20" t="s">
        <v>2072</v>
      </c>
      <c r="H48" s="20">
        <f>5.4-5.24</f>
        <v>0.16000000000000014</v>
      </c>
      <c r="I48" s="20">
        <f>(3.17-3.19)*0.2</f>
        <v>-4.0000000000000036E-3</v>
      </c>
      <c r="J48" s="114">
        <f t="shared" si="0"/>
        <v>-40</v>
      </c>
    </row>
    <row r="49" spans="1:16">
      <c r="D49" s="20" t="s">
        <v>2073</v>
      </c>
      <c r="H49" s="20">
        <f>6.02-5.24</f>
        <v>0.77999999999999936</v>
      </c>
      <c r="I49" s="20">
        <f>(3.17-2.57)*0.2</f>
        <v>0.12000000000000002</v>
      </c>
      <c r="J49" s="115">
        <f t="shared" si="0"/>
        <v>6.4999999999999938</v>
      </c>
    </row>
    <row r="50" spans="1:16">
      <c r="D50" s="20" t="s">
        <v>2074</v>
      </c>
      <c r="H50" s="20">
        <f>6.42-5.24</f>
        <v>1.1799999999999997</v>
      </c>
      <c r="I50" s="20">
        <f>(3.17-1.89)*0.2</f>
        <v>0.25600000000000001</v>
      </c>
      <c r="J50" s="115">
        <f t="shared" si="0"/>
        <v>4.6093749999999991</v>
      </c>
    </row>
    <row r="51" spans="1:16">
      <c r="D51" s="20" t="s">
        <v>2075</v>
      </c>
      <c r="H51" s="20">
        <f>6.65-5.24</f>
        <v>1.4100000000000001</v>
      </c>
      <c r="I51" s="20">
        <f>(3.17-1.29)*0.2</f>
        <v>0.376</v>
      </c>
      <c r="J51" s="115">
        <f t="shared" si="0"/>
        <v>3.7500000000000004</v>
      </c>
    </row>
    <row r="52" spans="1:16">
      <c r="D52" s="20" t="s">
        <v>2076</v>
      </c>
      <c r="H52" s="20">
        <f>6.77-5.24</f>
        <v>1.5299999999999994</v>
      </c>
      <c r="I52" s="20">
        <f>(3.17-0.87)*0.2</f>
        <v>0.45999999999999996</v>
      </c>
      <c r="J52" s="115">
        <f t="shared" si="0"/>
        <v>3.3260869565217379</v>
      </c>
    </row>
    <row r="53" spans="1:16">
      <c r="A53" s="80" t="s">
        <v>1901</v>
      </c>
      <c r="B53" s="68" t="s">
        <v>2196</v>
      </c>
      <c r="C53" s="20" t="s">
        <v>1255</v>
      </c>
      <c r="E53" s="20" t="s">
        <v>1647</v>
      </c>
      <c r="F53" s="20" t="s">
        <v>1647</v>
      </c>
      <c r="G53" s="113" t="s">
        <v>1647</v>
      </c>
      <c r="H53" s="20" t="s">
        <v>1889</v>
      </c>
      <c r="I53" s="20" t="s">
        <v>1889</v>
      </c>
      <c r="J53" s="113" t="s">
        <v>1889</v>
      </c>
      <c r="K53" s="20" t="s">
        <v>1624</v>
      </c>
      <c r="L53" s="20" t="s">
        <v>1624</v>
      </c>
      <c r="M53" s="113" t="s">
        <v>1624</v>
      </c>
      <c r="P53" s="39"/>
    </row>
    <row r="54" spans="1:16">
      <c r="D54" s="81" t="s">
        <v>2077</v>
      </c>
      <c r="E54" s="81">
        <v>-10000</v>
      </c>
      <c r="F54" s="81">
        <v>5560</v>
      </c>
      <c r="G54" s="115">
        <f>E54/-F54</f>
        <v>1.7985611510791366</v>
      </c>
      <c r="H54" s="81">
        <v>-100000</v>
      </c>
      <c r="I54" s="81">
        <v>17538</v>
      </c>
      <c r="J54" s="115">
        <f>H54/-I54</f>
        <v>5.7019044360816515</v>
      </c>
      <c r="K54" s="81">
        <v>-290000</v>
      </c>
      <c r="L54" s="82">
        <v>95410</v>
      </c>
      <c r="M54" s="115">
        <f>K54/-L54</f>
        <v>3.0395136778115504</v>
      </c>
    </row>
    <row r="55" spans="1:16">
      <c r="J55" s="114"/>
    </row>
    <row r="56" spans="1:16">
      <c r="A56" s="80" t="s">
        <v>1902</v>
      </c>
      <c r="B56" s="68" t="s">
        <v>2196</v>
      </c>
      <c r="C56" s="20" t="s">
        <v>1233</v>
      </c>
      <c r="K56" s="20" t="s">
        <v>1689</v>
      </c>
      <c r="L56" s="20" t="s">
        <v>1689</v>
      </c>
      <c r="M56" s="113" t="s">
        <v>1689</v>
      </c>
    </row>
    <row r="57" spans="1:16">
      <c r="A57" s="43"/>
      <c r="B57" s="43"/>
      <c r="D57" s="6" t="s">
        <v>2078</v>
      </c>
      <c r="K57" s="43">
        <v>-4.203592814371234</v>
      </c>
      <c r="L57" s="43">
        <v>-4.040001208495795</v>
      </c>
      <c r="M57" s="115">
        <f>-K57/L57</f>
        <v>-1.040492959638581</v>
      </c>
    </row>
    <row r="58" spans="1:16">
      <c r="A58" s="43"/>
      <c r="B58" s="43"/>
      <c r="D58" s="6" t="s">
        <v>2079</v>
      </c>
      <c r="K58" s="43">
        <v>8.0838323353293333</v>
      </c>
      <c r="L58" s="43">
        <v>-0.69971902474401304</v>
      </c>
      <c r="M58" s="115">
        <f t="shared" ref="M58:M61" si="1">-K58/L58</f>
        <v>11.552969191150323</v>
      </c>
    </row>
    <row r="59" spans="1:16">
      <c r="A59" s="43"/>
      <c r="B59" s="43"/>
      <c r="D59" s="6" t="s">
        <v>2080</v>
      </c>
      <c r="K59" s="43">
        <v>9.4850299401197447</v>
      </c>
      <c r="L59" s="43">
        <v>-6.1436901416961973</v>
      </c>
      <c r="M59" s="115">
        <f t="shared" si="1"/>
        <v>1.5438652863930153</v>
      </c>
    </row>
    <row r="60" spans="1:16">
      <c r="A60" s="43"/>
      <c r="B60" s="43"/>
      <c r="D60" s="6" t="s">
        <v>2081</v>
      </c>
      <c r="K60" s="43">
        <v>20.371257485029716</v>
      </c>
      <c r="L60" s="43">
        <v>-6.0956524366295923</v>
      </c>
      <c r="M60" s="115">
        <f t="shared" si="1"/>
        <v>3.3419322536528</v>
      </c>
    </row>
    <row r="61" spans="1:16">
      <c r="A61" s="43"/>
      <c r="B61" s="43"/>
      <c r="D61" s="6" t="s">
        <v>2082</v>
      </c>
      <c r="K61" s="43">
        <v>31.580838323352808</v>
      </c>
      <c r="L61" s="43">
        <v>-10.790054080183793</v>
      </c>
      <c r="M61" s="115">
        <f t="shared" si="1"/>
        <v>2.926847084237679</v>
      </c>
    </row>
    <row r="62" spans="1:16">
      <c r="D62" s="118"/>
      <c r="M62" s="114"/>
    </row>
    <row r="63" spans="1:16">
      <c r="A63" s="39" t="s">
        <v>1903</v>
      </c>
      <c r="B63" s="62" t="s">
        <v>2083</v>
      </c>
      <c r="C63" s="20" t="s">
        <v>386</v>
      </c>
      <c r="E63" s="20" t="s">
        <v>1647</v>
      </c>
      <c r="F63" s="20" t="s">
        <v>1647</v>
      </c>
      <c r="G63" s="113" t="s">
        <v>1647</v>
      </c>
      <c r="H63" s="20" t="s">
        <v>1830</v>
      </c>
      <c r="I63" s="20" t="s">
        <v>1830</v>
      </c>
      <c r="J63" s="113" t="s">
        <v>1830</v>
      </c>
      <c r="P63" s="39"/>
    </row>
    <row r="64" spans="1:16">
      <c r="D64" s="20" t="s">
        <v>2084</v>
      </c>
      <c r="E64" s="65">
        <v>90.18</v>
      </c>
      <c r="F64" s="65">
        <v>-52.76</v>
      </c>
      <c r="G64" s="115">
        <f>E64/-F64</f>
        <v>1.7092494313874149</v>
      </c>
      <c r="H64" s="65">
        <v>98.33</v>
      </c>
      <c r="I64" s="65">
        <v>-65.11</v>
      </c>
      <c r="J64" s="119">
        <f>H64/-I64</f>
        <v>1.5102134848717554</v>
      </c>
    </row>
    <row r="65" spans="1:13">
      <c r="D65" s="20" t="s">
        <v>2085</v>
      </c>
      <c r="E65" s="65">
        <v>-117.07</v>
      </c>
      <c r="F65" s="65">
        <v>58.95</v>
      </c>
      <c r="G65" s="115">
        <f t="shared" ref="G65:G67" si="2">E65/-F65</f>
        <v>1.9859202714164543</v>
      </c>
      <c r="H65" s="65">
        <v>-133.21</v>
      </c>
      <c r="I65" s="65">
        <v>66.06</v>
      </c>
      <c r="J65" s="119">
        <f>H65/-I65</f>
        <v>2.0165001513775356</v>
      </c>
    </row>
    <row r="66" spans="1:13">
      <c r="D66" s="20" t="s">
        <v>2086</v>
      </c>
      <c r="E66" s="65">
        <v>14.93</v>
      </c>
      <c r="F66" s="65">
        <v>-11.68</v>
      </c>
      <c r="G66" s="115">
        <f t="shared" si="2"/>
        <v>1.2782534246575343</v>
      </c>
      <c r="H66" s="65">
        <v>25.34</v>
      </c>
      <c r="I66" s="65">
        <v>-20.21</v>
      </c>
      <c r="J66" s="119">
        <f t="shared" ref="J66:J67" si="3">H66/-I66</f>
        <v>1.2538347352795645</v>
      </c>
    </row>
    <row r="67" spans="1:13">
      <c r="D67" s="20" t="s">
        <v>2087</v>
      </c>
      <c r="E67" s="65">
        <v>48.79</v>
      </c>
      <c r="F67" s="65">
        <v>-38.96</v>
      </c>
      <c r="G67" s="115">
        <f t="shared" si="2"/>
        <v>1.2523100616016427</v>
      </c>
      <c r="H67" s="65">
        <v>83.26</v>
      </c>
      <c r="I67" s="65">
        <v>-67.39</v>
      </c>
      <c r="J67" s="119">
        <f t="shared" si="3"/>
        <v>1.2354948805460753</v>
      </c>
    </row>
    <row r="69" spans="1:13">
      <c r="A69" s="39" t="s">
        <v>1904</v>
      </c>
      <c r="B69" s="62" t="s">
        <v>2088</v>
      </c>
      <c r="C69" s="20" t="s">
        <v>1747</v>
      </c>
      <c r="E69" s="20" t="s">
        <v>1647</v>
      </c>
      <c r="F69" s="20" t="s">
        <v>1647</v>
      </c>
      <c r="G69" s="113" t="s">
        <v>1647</v>
      </c>
      <c r="H69" s="20" t="s">
        <v>1889</v>
      </c>
      <c r="I69" s="20" t="s">
        <v>1889</v>
      </c>
      <c r="J69" s="113" t="s">
        <v>1889</v>
      </c>
      <c r="K69" s="20" t="s">
        <v>1624</v>
      </c>
      <c r="L69" s="20" t="s">
        <v>1624</v>
      </c>
      <c r="M69" s="113" t="s">
        <v>1624</v>
      </c>
    </row>
    <row r="70" spans="1:13">
      <c r="D70" s="20" t="s">
        <v>2089</v>
      </c>
      <c r="E70" s="20">
        <v>40.1</v>
      </c>
      <c r="F70" s="20">
        <f>15.8+12.7</f>
        <v>28.5</v>
      </c>
      <c r="G70" s="115">
        <f>E70/F70</f>
        <v>1.4070175438596493</v>
      </c>
      <c r="H70" s="20">
        <v>59.3</v>
      </c>
      <c r="I70" s="20">
        <f>F70+11.3+10.7+10.6</f>
        <v>61.1</v>
      </c>
      <c r="J70" s="115">
        <f>H70/I70</f>
        <v>0.97054009819967257</v>
      </c>
      <c r="K70" s="20">
        <v>54.6</v>
      </c>
      <c r="L70" s="20">
        <f>I70+11.5+12.8+12.4+12.1+12.3</f>
        <v>122.19999999999999</v>
      </c>
      <c r="M70" s="115">
        <f>K70/L70</f>
        <v>0.44680851063829791</v>
      </c>
    </row>
    <row r="72" spans="1:13">
      <c r="A72" s="80" t="s">
        <v>1905</v>
      </c>
      <c r="B72" s="68" t="s">
        <v>2196</v>
      </c>
      <c r="C72" s="20" t="s">
        <v>1753</v>
      </c>
      <c r="H72" s="20" t="s">
        <v>1746</v>
      </c>
      <c r="I72" s="20" t="s">
        <v>1746</v>
      </c>
      <c r="J72" s="113" t="s">
        <v>1746</v>
      </c>
    </row>
    <row r="73" spans="1:13">
      <c r="D73" s="20" t="s">
        <v>2090</v>
      </c>
      <c r="H73" s="20">
        <v>8740286</v>
      </c>
      <c r="I73" s="20">
        <v>-26320218</v>
      </c>
      <c r="J73" s="115">
        <f>H73/-I73</f>
        <v>0.3320749850932086</v>
      </c>
    </row>
    <row r="74" spans="1:13">
      <c r="D74" s="20" t="s">
        <v>2091</v>
      </c>
      <c r="H74" s="20">
        <v>3215966</v>
      </c>
      <c r="I74" s="20">
        <v>-7549206</v>
      </c>
      <c r="J74" s="115">
        <f t="shared" ref="J74:J75" si="4">H74/-I74</f>
        <v>0.4260005621783271</v>
      </c>
    </row>
    <row r="75" spans="1:13">
      <c r="D75" s="20" t="s">
        <v>2092</v>
      </c>
      <c r="H75" s="20">
        <v>-596611</v>
      </c>
      <c r="I75" s="20">
        <v>-2797392</v>
      </c>
      <c r="J75" s="115">
        <f t="shared" si="4"/>
        <v>-0.21327400664619045</v>
      </c>
    </row>
    <row r="76" spans="1:13">
      <c r="J76" s="115"/>
    </row>
    <row r="77" spans="1:13">
      <c r="A77" s="80" t="s">
        <v>1906</v>
      </c>
      <c r="B77" s="68" t="s">
        <v>2196</v>
      </c>
      <c r="C77" s="63" t="s">
        <v>1759</v>
      </c>
      <c r="D77" s="20" t="s">
        <v>1759</v>
      </c>
      <c r="H77" s="20" t="s">
        <v>1746</v>
      </c>
      <c r="I77" s="20" t="s">
        <v>1746</v>
      </c>
      <c r="J77" s="113" t="s">
        <v>1746</v>
      </c>
    </row>
    <row r="78" spans="1:13">
      <c r="D78" s="20" t="s">
        <v>1907</v>
      </c>
      <c r="H78" s="43">
        <v>-11072727.273</v>
      </c>
      <c r="I78" s="43">
        <v>6728640</v>
      </c>
      <c r="J78" s="115">
        <f>H78/-I78</f>
        <v>1.6456114865708376</v>
      </c>
    </row>
    <row r="80" spans="1:13">
      <c r="A80" s="39" t="s">
        <v>2093</v>
      </c>
      <c r="B80" s="68" t="s">
        <v>2196</v>
      </c>
      <c r="C80" s="20" t="s">
        <v>1766</v>
      </c>
      <c r="E80" s="20" t="s">
        <v>1746</v>
      </c>
      <c r="F80" s="20" t="s">
        <v>1746</v>
      </c>
      <c r="G80" s="113" t="s">
        <v>1746</v>
      </c>
      <c r="H80" s="20" t="s">
        <v>1889</v>
      </c>
      <c r="I80" s="20" t="s">
        <v>1889</v>
      </c>
      <c r="J80" s="113" t="s">
        <v>1889</v>
      </c>
      <c r="K80" s="20" t="s">
        <v>1624</v>
      </c>
      <c r="L80" s="20" t="s">
        <v>1624</v>
      </c>
      <c r="M80" s="113" t="s">
        <v>1624</v>
      </c>
    </row>
    <row r="81" spans="1:13">
      <c r="D81" s="20" t="s">
        <v>1908</v>
      </c>
      <c r="E81" s="20">
        <v>-124.2</v>
      </c>
      <c r="F81" s="20">
        <v>55.2</v>
      </c>
      <c r="G81" s="120">
        <f>E81/-F81</f>
        <v>2.25</v>
      </c>
      <c r="H81" s="51">
        <v>-236.7</v>
      </c>
      <c r="I81" s="51">
        <v>92</v>
      </c>
      <c r="J81" s="121">
        <f>H81/-I81</f>
        <v>2.5728260869565216</v>
      </c>
      <c r="K81" s="51">
        <v>-444</v>
      </c>
      <c r="L81" s="51">
        <v>184</v>
      </c>
      <c r="M81" s="121">
        <f>K81/-L81</f>
        <v>2.4130434782608696</v>
      </c>
    </row>
    <row r="82" spans="1:13">
      <c r="D82" s="20" t="s">
        <v>1909</v>
      </c>
      <c r="E82" s="20">
        <v>-264.5</v>
      </c>
      <c r="F82" s="20">
        <v>114</v>
      </c>
      <c r="G82" s="121">
        <f>E82/-F82</f>
        <v>2.3201754385964914</v>
      </c>
      <c r="H82" s="51">
        <v>-499.3</v>
      </c>
      <c r="I82" s="51">
        <v>190</v>
      </c>
      <c r="J82" s="121">
        <f>H82/-I82</f>
        <v>2.6278947368421055</v>
      </c>
      <c r="K82" s="51">
        <v>-1110.7</v>
      </c>
      <c r="L82" s="51">
        <v>380</v>
      </c>
      <c r="M82" s="121">
        <f>K82/-L82</f>
        <v>2.9228947368421054</v>
      </c>
    </row>
    <row r="83" spans="1:13">
      <c r="G83" s="121"/>
      <c r="H83" s="51"/>
      <c r="I83" s="51"/>
      <c r="J83" s="121"/>
      <c r="K83" s="51"/>
      <c r="L83" s="51"/>
      <c r="M83" s="121"/>
    </row>
    <row r="84" spans="1:13">
      <c r="A84" s="39" t="s">
        <v>1910</v>
      </c>
      <c r="B84" s="68" t="s">
        <v>2196</v>
      </c>
      <c r="C84" s="20" t="s">
        <v>320</v>
      </c>
      <c r="H84" s="20" t="s">
        <v>1681</v>
      </c>
      <c r="I84" s="20" t="s">
        <v>1681</v>
      </c>
      <c r="J84" s="113" t="s">
        <v>1681</v>
      </c>
      <c r="K84" s="20" t="s">
        <v>1681</v>
      </c>
      <c r="L84" s="20" t="s">
        <v>1681</v>
      </c>
      <c r="M84" s="113" t="s">
        <v>1681</v>
      </c>
    </row>
    <row r="85" spans="1:13">
      <c r="A85" s="39"/>
      <c r="D85" s="20" t="s">
        <v>2094</v>
      </c>
      <c r="J85" s="115"/>
      <c r="K85" s="43">
        <f>(1.94-1.45)/(11/3)</f>
        <v>0.13363636363636364</v>
      </c>
      <c r="L85" s="20">
        <f>1.511-1.648</f>
        <v>-0.13700000000000001</v>
      </c>
      <c r="M85" s="115">
        <f>-K85/L85</f>
        <v>0.97544790975447904</v>
      </c>
    </row>
    <row r="86" spans="1:13">
      <c r="A86" s="39"/>
      <c r="D86" s="20" t="s">
        <v>2095</v>
      </c>
      <c r="J86" s="115"/>
      <c r="K86" s="43">
        <f>(0.906-1.453)/(11/3)</f>
        <v>-0.14918181818181819</v>
      </c>
      <c r="L86" s="20">
        <f>1.707-1.648</f>
        <v>5.9000000000000163E-2</v>
      </c>
      <c r="M86" s="115">
        <f>-K86/L86</f>
        <v>2.5285053929121659</v>
      </c>
    </row>
    <row r="87" spans="1:13">
      <c r="A87" s="39"/>
      <c r="D87" s="20" t="s">
        <v>2096</v>
      </c>
      <c r="K87" s="43">
        <f>(1.927-1.379)/(11/3)</f>
        <v>0.14945454545454548</v>
      </c>
      <c r="L87" s="20">
        <f>1.369-1.522</f>
        <v>-0.15300000000000002</v>
      </c>
      <c r="M87" s="115">
        <f>-K87/L87</f>
        <v>0.97682709447415328</v>
      </c>
    </row>
    <row r="88" spans="1:13">
      <c r="A88" s="39"/>
      <c r="D88" s="20" t="s">
        <v>2097</v>
      </c>
      <c r="K88" s="43">
        <f>(0.702-1.379)/(11/3)</f>
        <v>-0.18463636363636365</v>
      </c>
      <c r="L88" s="20">
        <f>1.599-1.522</f>
        <v>7.6999999999999957E-2</v>
      </c>
      <c r="M88" s="115">
        <f>-K88/L88</f>
        <v>2.3978748524203084</v>
      </c>
    </row>
    <row r="89" spans="1:13">
      <c r="A89" s="39"/>
      <c r="D89" s="20" t="s">
        <v>2098</v>
      </c>
      <c r="K89" s="43">
        <f>(1.953-1.515)/(11/3)</f>
        <v>0.11945454545454551</v>
      </c>
      <c r="L89" s="20">
        <f>1.551-1.695</f>
        <v>-0.14400000000000013</v>
      </c>
      <c r="M89" s="115">
        <f t="shared" ref="M89:M90" si="5">-K89/L89</f>
        <v>0.82954545454545414</v>
      </c>
    </row>
    <row r="90" spans="1:13">
      <c r="D90" s="20" t="s">
        <v>2099</v>
      </c>
      <c r="K90" s="43">
        <f>(0.831-1.515)/(11/3)</f>
        <v>-0.18654545454545454</v>
      </c>
      <c r="L90" s="20">
        <f>1.755-1.695</f>
        <v>5.9999999999999831E-2</v>
      </c>
      <c r="M90" s="115">
        <f t="shared" si="5"/>
        <v>3.1090909090909178</v>
      </c>
    </row>
    <row r="91" spans="1:13">
      <c r="A91" s="39" t="s">
        <v>1911</v>
      </c>
      <c r="B91" s="68" t="s">
        <v>2196</v>
      </c>
      <c r="C91" s="20" t="s">
        <v>1912</v>
      </c>
      <c r="E91" s="20" t="s">
        <v>1647</v>
      </c>
      <c r="F91" s="20" t="s">
        <v>1647</v>
      </c>
      <c r="G91" s="113" t="s">
        <v>1647</v>
      </c>
      <c r="H91" s="20" t="s">
        <v>1889</v>
      </c>
      <c r="I91" s="20" t="s">
        <v>1889</v>
      </c>
      <c r="J91" s="113" t="s">
        <v>1889</v>
      </c>
      <c r="K91" s="20" t="s">
        <v>1624</v>
      </c>
      <c r="L91" s="20" t="s">
        <v>1624</v>
      </c>
      <c r="M91" s="113" t="s">
        <v>1624</v>
      </c>
    </row>
    <row r="92" spans="1:13">
      <c r="D92" s="20" t="s">
        <v>2100</v>
      </c>
      <c r="E92" s="20">
        <v>15</v>
      </c>
      <c r="F92" s="20">
        <v>-10</v>
      </c>
      <c r="G92" s="115">
        <f>E92/-F92</f>
        <v>1.5</v>
      </c>
      <c r="H92" s="20">
        <v>86</v>
      </c>
      <c r="I92" s="20">
        <v>-41.1</v>
      </c>
      <c r="J92" s="115">
        <f>H92/-I92</f>
        <v>2.0924574209245743</v>
      </c>
      <c r="K92" s="20">
        <v>225</v>
      </c>
      <c r="L92" s="20">
        <v>-92.7</v>
      </c>
      <c r="M92" s="115">
        <f>K92/-L92</f>
        <v>2.4271844660194173</v>
      </c>
    </row>
    <row r="93" spans="1:13">
      <c r="D93" s="20" t="s">
        <v>2101</v>
      </c>
      <c r="E93" s="20">
        <v>31</v>
      </c>
      <c r="F93" s="20">
        <v>-16.100000000000001</v>
      </c>
      <c r="G93" s="115">
        <f t="shared" ref="G93:G94" si="6">E93/-F93</f>
        <v>1.9254658385093166</v>
      </c>
      <c r="H93" s="20">
        <v>106</v>
      </c>
      <c r="I93" s="20">
        <v>-36.299999999999997</v>
      </c>
      <c r="J93" s="115">
        <f t="shared" ref="J93:J94" si="7">H93/-I93</f>
        <v>2.9201101928374658</v>
      </c>
      <c r="K93" s="20">
        <v>231</v>
      </c>
      <c r="L93" s="20">
        <v>-103</v>
      </c>
      <c r="M93" s="115">
        <f t="shared" ref="M93" si="8">K93/-L93</f>
        <v>2.2427184466019416</v>
      </c>
    </row>
    <row r="94" spans="1:13">
      <c r="D94" s="20" t="s">
        <v>2102</v>
      </c>
      <c r="E94" s="20">
        <v>41</v>
      </c>
      <c r="F94" s="20">
        <v>-19.5</v>
      </c>
      <c r="G94" s="115">
        <f t="shared" si="6"/>
        <v>2.1025641025641026</v>
      </c>
      <c r="H94" s="20">
        <v>114</v>
      </c>
      <c r="I94" s="20">
        <v>-33.4</v>
      </c>
      <c r="J94" s="115">
        <f t="shared" si="7"/>
        <v>3.4131736526946108</v>
      </c>
      <c r="K94" s="20">
        <v>223</v>
      </c>
      <c r="L94" s="52">
        <v>-108.7</v>
      </c>
      <c r="M94" s="115">
        <f>K94/-L94</f>
        <v>2.0515179392824288</v>
      </c>
    </row>
    <row r="95" spans="1:13">
      <c r="A95" s="80" t="s">
        <v>1913</v>
      </c>
      <c r="B95" s="68" t="s">
        <v>2103</v>
      </c>
      <c r="C95" s="20" t="s">
        <v>1795</v>
      </c>
    </row>
    <row r="96" spans="1:13">
      <c r="J96" s="116"/>
      <c r="K96" s="20" t="s">
        <v>1689</v>
      </c>
      <c r="L96" s="20" t="s">
        <v>1689</v>
      </c>
      <c r="M96" s="113" t="s">
        <v>1689</v>
      </c>
    </row>
    <row r="97" spans="1:16">
      <c r="D97" s="20" t="s">
        <v>2104</v>
      </c>
      <c r="J97" s="116"/>
      <c r="K97" s="20">
        <f>0.14-1.65</f>
        <v>-1.5099999999999998</v>
      </c>
      <c r="L97" s="20">
        <f>3-1.64</f>
        <v>1.36</v>
      </c>
      <c r="M97" s="115">
        <f>-K97/L97</f>
        <v>1.1102941176470587</v>
      </c>
    </row>
    <row r="98" spans="1:16">
      <c r="D98" s="20" t="s">
        <v>2105</v>
      </c>
      <c r="J98" s="116"/>
      <c r="K98" s="20">
        <f>0.75-1.65</f>
        <v>-0.89999999999999991</v>
      </c>
      <c r="L98" s="20">
        <f>3.22-1.64</f>
        <v>1.5800000000000003</v>
      </c>
      <c r="M98" s="115">
        <f>-K98/L98</f>
        <v>0.56962025316455678</v>
      </c>
    </row>
    <row r="99" spans="1:16" ht="14.5">
      <c r="A99" s="122"/>
      <c r="B99" s="84"/>
      <c r="P99" s="123"/>
    </row>
    <row r="100" spans="1:16">
      <c r="A100" s="83" t="s">
        <v>1914</v>
      </c>
      <c r="B100" s="141" t="s">
        <v>2202</v>
      </c>
      <c r="C100" s="20" t="s">
        <v>1915</v>
      </c>
      <c r="K100" s="20" t="s">
        <v>1688</v>
      </c>
      <c r="L100" s="20" t="s">
        <v>1688</v>
      </c>
      <c r="M100" s="113" t="s">
        <v>1688</v>
      </c>
    </row>
    <row r="101" spans="1:16">
      <c r="D101" s="88" t="s">
        <v>2141</v>
      </c>
      <c r="M101" s="114">
        <v>1.1000000000000001</v>
      </c>
    </row>
    <row r="102" spans="1:16">
      <c r="M102" s="114"/>
    </row>
    <row r="103" spans="1:16">
      <c r="A103" s="80" t="s">
        <v>1916</v>
      </c>
      <c r="B103" s="68" t="s">
        <v>2196</v>
      </c>
      <c r="C103" s="20" t="s">
        <v>1917</v>
      </c>
      <c r="H103" s="20" t="s">
        <v>1828</v>
      </c>
      <c r="I103" s="20" t="s">
        <v>1828</v>
      </c>
      <c r="J103" s="113" t="s">
        <v>1828</v>
      </c>
    </row>
    <row r="104" spans="1:16">
      <c r="D104" s="20" t="s">
        <v>2106</v>
      </c>
      <c r="H104" s="43">
        <v>2.3652923590348984E-2</v>
      </c>
      <c r="I104" s="43">
        <v>1.2991407734574523E-2</v>
      </c>
      <c r="J104" s="115">
        <f>-H104/I104</f>
        <v>-1.8206590135263454</v>
      </c>
    </row>
    <row r="105" spans="1:16" ht="14.5">
      <c r="D105" s="20" t="s">
        <v>2107</v>
      </c>
      <c r="H105" s="50">
        <v>0.35904887714662459</v>
      </c>
      <c r="I105" s="43">
        <v>-7.2452342248482515E-2</v>
      </c>
      <c r="J105" s="124">
        <f>-H105/I105</f>
        <v>4.9556558974343545</v>
      </c>
    </row>
    <row r="106" spans="1:16">
      <c r="D106" s="20" t="s">
        <v>2108</v>
      </c>
      <c r="H106" s="43">
        <v>0.51354376694708082</v>
      </c>
      <c r="I106" s="43">
        <v>-0.10188462382973407</v>
      </c>
      <c r="J106" s="124">
        <f>H106/-I106</f>
        <v>5.0404442558996614</v>
      </c>
    </row>
    <row r="107" spans="1:16">
      <c r="D107" s="20" t="s">
        <v>2109</v>
      </c>
      <c r="H107" s="43">
        <v>0.48848293123825426</v>
      </c>
      <c r="I107" s="43">
        <v>-0.14782554872941223</v>
      </c>
      <c r="J107" s="124">
        <f>H107/-I107</f>
        <v>3.3044553897269782</v>
      </c>
    </row>
    <row r="109" spans="1:16">
      <c r="A109" s="83" t="s">
        <v>1918</v>
      </c>
      <c r="B109" s="125" t="s">
        <v>2196</v>
      </c>
      <c r="H109" s="20" t="s">
        <v>1681</v>
      </c>
      <c r="I109" s="20" t="s">
        <v>1681</v>
      </c>
      <c r="J109" s="113" t="s">
        <v>1681</v>
      </c>
    </row>
    <row r="110" spans="1:16">
      <c r="D110" s="20" t="s">
        <v>1919</v>
      </c>
      <c r="H110" s="43">
        <f>0.75-1.1</f>
        <v>-0.35000000000000009</v>
      </c>
      <c r="I110" s="43">
        <f>1.25-2.1</f>
        <v>-0.85000000000000009</v>
      </c>
      <c r="J110" s="115">
        <f>H110/I110</f>
        <v>0.41176470588235298</v>
      </c>
    </row>
    <row r="111" spans="1:16">
      <c r="D111" s="20" t="s">
        <v>1920</v>
      </c>
      <c r="H111" s="43">
        <f>0.75-0.3</f>
        <v>0.45</v>
      </c>
      <c r="I111" s="43">
        <f>3.07-2.1</f>
        <v>0.96999999999999975</v>
      </c>
      <c r="J111" s="115">
        <f>H111/I111</f>
        <v>0.463917525773196</v>
      </c>
    </row>
    <row r="112" spans="1:16">
      <c r="D112" s="20" t="s">
        <v>1921</v>
      </c>
      <c r="H112" s="43">
        <f>0.75-2.75</f>
        <v>-2</v>
      </c>
      <c r="I112" s="43">
        <f>-2.1</f>
        <v>-2.1</v>
      </c>
      <c r="J112" s="115">
        <f>H112/I112</f>
        <v>0.95238095238095233</v>
      </c>
    </row>
    <row r="114" spans="1:13">
      <c r="A114" s="80" t="s">
        <v>1922</v>
      </c>
      <c r="B114" s="68" t="s">
        <v>2196</v>
      </c>
      <c r="C114" s="126" t="s">
        <v>1781</v>
      </c>
      <c r="E114" s="20" t="s">
        <v>1647</v>
      </c>
      <c r="F114" s="20" t="s">
        <v>1647</v>
      </c>
      <c r="G114" s="113" t="s">
        <v>1647</v>
      </c>
      <c r="H114" s="20" t="s">
        <v>1681</v>
      </c>
      <c r="I114" s="20" t="s">
        <v>1681</v>
      </c>
      <c r="J114" s="113" t="s">
        <v>1681</v>
      </c>
      <c r="K114" s="20" t="s">
        <v>1689</v>
      </c>
      <c r="L114" s="20" t="s">
        <v>1689</v>
      </c>
      <c r="M114" s="113" t="s">
        <v>1689</v>
      </c>
    </row>
    <row r="115" spans="1:13">
      <c r="D115" s="20" t="s">
        <v>1923</v>
      </c>
      <c r="E115" s="20">
        <f>(294.7-372.4)/20</f>
        <v>-3.8849999999999993</v>
      </c>
      <c r="F115" s="20">
        <f>(40-60)/4</f>
        <v>-5</v>
      </c>
      <c r="G115" s="115">
        <f>E115/F115</f>
        <v>0.77699999999999991</v>
      </c>
      <c r="H115" s="43">
        <f>(649.8-867.1)/40</f>
        <v>-5.4325000000000019</v>
      </c>
      <c r="I115" s="20">
        <f>(40-60)/4</f>
        <v>-5</v>
      </c>
      <c r="J115" s="115">
        <f>H115/I115</f>
        <v>1.0865000000000005</v>
      </c>
      <c r="K115" s="20">
        <f>(1475.3-2032.3)/90</f>
        <v>-6.1888888888888891</v>
      </c>
      <c r="L115" s="20">
        <f>(40-60)/4</f>
        <v>-5</v>
      </c>
      <c r="M115" s="115">
        <f>K115/L115</f>
        <v>1.2377777777777779</v>
      </c>
    </row>
    <row r="116" spans="1:13">
      <c r="D116" s="20" t="s">
        <v>1924</v>
      </c>
      <c r="E116" s="20">
        <f>(294.7-218.9)/20</f>
        <v>3.7899999999999991</v>
      </c>
      <c r="F116" s="20">
        <f>(80-60)/4</f>
        <v>5</v>
      </c>
      <c r="G116" s="115">
        <f>E116/F116</f>
        <v>0.75799999999999979</v>
      </c>
      <c r="H116" s="43">
        <f>(649.8-411.9)/40</f>
        <v>5.9474999999999998</v>
      </c>
      <c r="I116" s="20">
        <f>(80-60)/4</f>
        <v>5</v>
      </c>
      <c r="J116" s="115">
        <f t="shared" ref="J116:J118" si="9">H116/I116</f>
        <v>1.1895</v>
      </c>
      <c r="L116" s="20">
        <f>(80-60)/4</f>
        <v>5</v>
      </c>
      <c r="M116" s="115"/>
    </row>
    <row r="117" spans="1:13">
      <c r="D117" s="20" t="s">
        <v>1925</v>
      </c>
      <c r="E117" s="20">
        <f>(294.7-131)/20</f>
        <v>8.1849999999999987</v>
      </c>
      <c r="F117" s="20">
        <f>(100-60)/4</f>
        <v>10</v>
      </c>
      <c r="G117" s="115">
        <f>E117/F117</f>
        <v>0.81849999999999989</v>
      </c>
      <c r="H117" s="43"/>
      <c r="I117" s="20">
        <f>(100-60)/4</f>
        <v>10</v>
      </c>
      <c r="J117" s="115"/>
      <c r="L117" s="20">
        <f>(100-60)/4</f>
        <v>10</v>
      </c>
      <c r="M117" s="115"/>
    </row>
    <row r="118" spans="1:13">
      <c r="D118" s="20" t="s">
        <v>1926</v>
      </c>
      <c r="E118" s="20">
        <f>(294.7-219.2)/20</f>
        <v>3.7749999999999999</v>
      </c>
      <c r="F118" s="20">
        <f>(73-60)/4</f>
        <v>3.25</v>
      </c>
      <c r="G118" s="115">
        <f>E118/F118</f>
        <v>1.1615384615384614</v>
      </c>
      <c r="H118" s="43">
        <f>(649.8-436.4)/40</f>
        <v>5.3349999999999991</v>
      </c>
      <c r="I118" s="20">
        <f>(73-60)/4</f>
        <v>3.25</v>
      </c>
      <c r="J118" s="115">
        <f t="shared" si="9"/>
        <v>1.6415384615384612</v>
      </c>
      <c r="K118" s="20">
        <f>(1475.3-842.1)/90</f>
        <v>7.0355555555555549</v>
      </c>
      <c r="L118" s="20">
        <f>(73-60)/4</f>
        <v>3.25</v>
      </c>
      <c r="M118" s="115">
        <f>K118/L118</f>
        <v>2.1647863247863244</v>
      </c>
    </row>
    <row r="119" spans="1:13">
      <c r="J119" s="114"/>
      <c r="M119" s="114"/>
    </row>
    <row r="120" spans="1:13">
      <c r="A120" s="39" t="s">
        <v>1927</v>
      </c>
      <c r="B120" s="62" t="s">
        <v>2197</v>
      </c>
      <c r="C120" s="127" t="s">
        <v>1786</v>
      </c>
      <c r="E120" s="20" t="s">
        <v>1893</v>
      </c>
      <c r="F120" s="20" t="s">
        <v>1893</v>
      </c>
      <c r="G120" s="113" t="s">
        <v>1893</v>
      </c>
    </row>
    <row r="121" spans="1:13">
      <c r="D121" s="20" t="s">
        <v>1920</v>
      </c>
      <c r="E121" s="20">
        <v>3.16</v>
      </c>
      <c r="F121" s="20">
        <v>2.6</v>
      </c>
      <c r="G121" s="114">
        <v>1.22</v>
      </c>
      <c r="J121" s="114"/>
      <c r="M121" s="114"/>
    </row>
    <row r="123" spans="1:13">
      <c r="A123" s="39" t="s">
        <v>1928</v>
      </c>
      <c r="B123" s="128" t="s">
        <v>2110</v>
      </c>
      <c r="C123" s="20" t="s">
        <v>1798</v>
      </c>
      <c r="E123" s="20" t="s">
        <v>1746</v>
      </c>
      <c r="F123" s="20" t="s">
        <v>1746</v>
      </c>
      <c r="G123" s="113" t="s">
        <v>1746</v>
      </c>
    </row>
    <row r="124" spans="1:13">
      <c r="D124" s="20" t="s">
        <v>1920</v>
      </c>
      <c r="G124" s="114">
        <v>0.4</v>
      </c>
    </row>
    <row r="125" spans="1:13">
      <c r="D125" s="20" t="s">
        <v>1919</v>
      </c>
      <c r="G125" s="114">
        <v>2.6</v>
      </c>
    </row>
    <row r="127" spans="1:13">
      <c r="A127" s="80" t="s">
        <v>1929</v>
      </c>
      <c r="B127" s="68" t="s">
        <v>2196</v>
      </c>
      <c r="C127" s="20" t="s">
        <v>1805</v>
      </c>
      <c r="E127" s="20" t="s">
        <v>1647</v>
      </c>
      <c r="F127" s="20" t="s">
        <v>1647</v>
      </c>
      <c r="G127" s="113" t="s">
        <v>1647</v>
      </c>
      <c r="H127" s="20" t="s">
        <v>1889</v>
      </c>
      <c r="I127" s="20" t="s">
        <v>1889</v>
      </c>
      <c r="J127" s="113" t="s">
        <v>1889</v>
      </c>
      <c r="K127" s="20" t="s">
        <v>1624</v>
      </c>
      <c r="L127" s="20" t="s">
        <v>1624</v>
      </c>
      <c r="M127" s="113" t="s">
        <v>1624</v>
      </c>
    </row>
    <row r="128" spans="1:13">
      <c r="D128" s="20" t="s">
        <v>1930</v>
      </c>
      <c r="E128" s="20">
        <f>-20</f>
        <v>-20</v>
      </c>
      <c r="F128" s="20">
        <f>10.86</f>
        <v>10.86</v>
      </c>
      <c r="G128" s="115">
        <f>E128/-F128</f>
        <v>1.8416206261510131</v>
      </c>
      <c r="H128" s="20">
        <v>-60</v>
      </c>
      <c r="I128" s="20">
        <v>27.16</v>
      </c>
      <c r="J128" s="115">
        <f>H128/-I128</f>
        <v>2.2091310751104567</v>
      </c>
      <c r="K128" s="20">
        <v>-113</v>
      </c>
      <c r="L128" s="20">
        <f>54.31</f>
        <v>54.31</v>
      </c>
      <c r="M128" s="116">
        <f>K128/-L128</f>
        <v>2.0806481310992448</v>
      </c>
    </row>
    <row r="130" spans="1:13">
      <c r="A130" s="80" t="s">
        <v>1931</v>
      </c>
      <c r="B130" s="62" t="s">
        <v>2197</v>
      </c>
      <c r="C130" s="20" t="s">
        <v>1814</v>
      </c>
      <c r="E130" s="20" t="s">
        <v>1624</v>
      </c>
      <c r="F130" s="20" t="s">
        <v>1624</v>
      </c>
      <c r="G130" s="113" t="s">
        <v>1624</v>
      </c>
    </row>
    <row r="131" spans="1:13">
      <c r="D131" s="20" t="s">
        <v>1932</v>
      </c>
      <c r="E131" s="20">
        <f>(283.7-229.7)</f>
        <v>54</v>
      </c>
      <c r="F131" s="20">
        <f>(9.3-10.6)*100*0.2</f>
        <v>-25.999999999999979</v>
      </c>
      <c r="G131" s="115">
        <f>E131/-F131</f>
        <v>2.0769230769230784</v>
      </c>
    </row>
    <row r="132" spans="1:13">
      <c r="D132" s="20" t="s">
        <v>1933</v>
      </c>
      <c r="E132" s="20">
        <f>(245.1-229.7)</f>
        <v>15.400000000000006</v>
      </c>
      <c r="F132" s="20">
        <f>(10.1-10.6)*100*0.2</f>
        <v>-10</v>
      </c>
      <c r="G132" s="115">
        <f t="shared" ref="G132:G133" si="10">E132/-F132</f>
        <v>1.5400000000000005</v>
      </c>
    </row>
    <row r="133" spans="1:13">
      <c r="D133" s="20" t="s">
        <v>1934</v>
      </c>
      <c r="E133" s="20">
        <f>(391.5-229.7)</f>
        <v>161.80000000000001</v>
      </c>
      <c r="F133" s="20">
        <f>(0-10.6)*100*0.2</f>
        <v>-212</v>
      </c>
      <c r="G133" s="115">
        <f t="shared" si="10"/>
        <v>0.76320754716981143</v>
      </c>
    </row>
    <row r="134" spans="1:13">
      <c r="G134" s="115"/>
    </row>
    <row r="135" spans="1:13">
      <c r="A135" s="80" t="s">
        <v>2111</v>
      </c>
      <c r="B135" s="68" t="s">
        <v>2196</v>
      </c>
      <c r="C135" s="20" t="s">
        <v>1819</v>
      </c>
      <c r="E135" s="20" t="s">
        <v>1830</v>
      </c>
      <c r="F135" s="60" t="s">
        <v>1830</v>
      </c>
      <c r="G135" s="113" t="s">
        <v>1830</v>
      </c>
    </row>
    <row r="136" spans="1:13">
      <c r="D136" s="20" t="s">
        <v>1935</v>
      </c>
      <c r="E136" s="43">
        <f>(-143/(11/3))/35</f>
        <v>-1.1142857142857143</v>
      </c>
      <c r="F136" s="20">
        <v>-1.41</v>
      </c>
      <c r="G136" s="115">
        <f>E136/F136</f>
        <v>0.79027355623100315</v>
      </c>
    </row>
    <row r="137" spans="1:13">
      <c r="D137" s="20" t="s">
        <v>1936</v>
      </c>
      <c r="E137" s="43">
        <f>(170/(11/3))/35</f>
        <v>1.3246753246753247</v>
      </c>
      <c r="F137" s="20">
        <v>1.42</v>
      </c>
      <c r="G137" s="115">
        <f>E137/F137</f>
        <v>0.93286994695445402</v>
      </c>
    </row>
    <row r="138" spans="1:13">
      <c r="D138" s="20" t="s">
        <v>1937</v>
      </c>
      <c r="E138" s="43">
        <f>(6/(11/3))/35</f>
        <v>4.6753246753246755E-2</v>
      </c>
      <c r="F138" s="20">
        <v>0.62</v>
      </c>
      <c r="G138" s="115">
        <f>E138/F138</f>
        <v>7.5408462505236695E-2</v>
      </c>
    </row>
    <row r="139" spans="1:13">
      <c r="D139" s="20" t="s">
        <v>1938</v>
      </c>
      <c r="E139" s="43">
        <f>(87/(11/3))/35</f>
        <v>0.67792207792207793</v>
      </c>
      <c r="F139" s="20">
        <v>2.9000000000000001E-2</v>
      </c>
      <c r="G139" s="115">
        <f t="shared" ref="G139" si="11">E139/F139</f>
        <v>23.376623376623375</v>
      </c>
    </row>
    <row r="140" spans="1:13">
      <c r="E140" s="43"/>
      <c r="G140" s="115"/>
    </row>
    <row r="141" spans="1:13">
      <c r="A141" s="39" t="s">
        <v>1939</v>
      </c>
      <c r="B141" s="68" t="s">
        <v>2196</v>
      </c>
      <c r="C141" s="63" t="s">
        <v>1836</v>
      </c>
      <c r="E141" s="20" t="s">
        <v>1647</v>
      </c>
      <c r="F141" s="20" t="s">
        <v>1647</v>
      </c>
      <c r="G141" s="129" t="s">
        <v>1647</v>
      </c>
      <c r="H141" s="20" t="s">
        <v>1889</v>
      </c>
      <c r="I141" s="20" t="s">
        <v>1889</v>
      </c>
      <c r="J141" s="113" t="s">
        <v>1889</v>
      </c>
      <c r="K141" s="20" t="s">
        <v>1624</v>
      </c>
      <c r="L141" s="20" t="s">
        <v>1624</v>
      </c>
      <c r="M141" s="113" t="s">
        <v>1624</v>
      </c>
    </row>
    <row r="142" spans="1:13">
      <c r="D142" s="20" t="s">
        <v>2112</v>
      </c>
      <c r="E142" s="20">
        <f>109-100</f>
        <v>9</v>
      </c>
      <c r="F142" s="20">
        <f>6.5-12.1</f>
        <v>-5.6</v>
      </c>
      <c r="G142" s="115">
        <f>E142/-F142</f>
        <v>1.6071428571428572</v>
      </c>
      <c r="H142" s="20">
        <f>133-113</f>
        <v>20</v>
      </c>
      <c r="I142" s="20">
        <f>22.8-35.5</f>
        <v>-12.7</v>
      </c>
      <c r="J142" s="115">
        <f>H142/-I142</f>
        <v>1.5748031496062993</v>
      </c>
      <c r="K142" s="20">
        <f>147.8-121</f>
        <v>26.800000000000011</v>
      </c>
      <c r="L142" s="20">
        <f>52.1-81.1</f>
        <v>-28.999999999999993</v>
      </c>
      <c r="M142" s="115">
        <f>K142/-L142</f>
        <v>0.92413793103448338</v>
      </c>
    </row>
    <row r="143" spans="1:13">
      <c r="D143" s="20" t="s">
        <v>2113</v>
      </c>
      <c r="E143" s="20">
        <f>101.4-100</f>
        <v>1.4000000000000057</v>
      </c>
      <c r="F143" s="20">
        <f>11.3-12.1</f>
        <v>-0.79999999999999893</v>
      </c>
      <c r="G143" s="115">
        <f>E143/-F143</f>
        <v>1.7500000000000093</v>
      </c>
      <c r="H143" s="20">
        <f>119-113</f>
        <v>6</v>
      </c>
      <c r="I143" s="20">
        <f>38.5-35.5</f>
        <v>3</v>
      </c>
      <c r="J143" s="115">
        <f>H143/-I143</f>
        <v>-2</v>
      </c>
      <c r="K143" s="20">
        <f>137-121</f>
        <v>16</v>
      </c>
      <c r="L143" s="20">
        <f>104-81.1</f>
        <v>22.900000000000006</v>
      </c>
      <c r="M143" s="115">
        <f>K143/-L143</f>
        <v>-0.69868995633187758</v>
      </c>
    </row>
    <row r="144" spans="1:13">
      <c r="G144" s="115"/>
      <c r="J144" s="115"/>
      <c r="M144" s="115"/>
    </row>
    <row r="145" spans="1:10">
      <c r="A145" s="80" t="s">
        <v>1843</v>
      </c>
      <c r="B145" s="68" t="s">
        <v>2198</v>
      </c>
      <c r="C145" s="20" t="s">
        <v>2030</v>
      </c>
      <c r="H145" s="20" t="s">
        <v>1647</v>
      </c>
      <c r="I145" s="20" t="s">
        <v>1647</v>
      </c>
      <c r="J145" s="113" t="s">
        <v>1647</v>
      </c>
    </row>
    <row r="146" spans="1:10">
      <c r="D146" s="20" t="s">
        <v>1940</v>
      </c>
      <c r="E146" s="43"/>
      <c r="F146" s="43"/>
      <c r="G146" s="115"/>
      <c r="H146" s="43">
        <f>(-77.23-205.6)/(11/3)</f>
        <v>-77.13545454545455</v>
      </c>
      <c r="I146" s="43">
        <f>(-3.19-2.19-11.85-33.62)</f>
        <v>-50.849999999999994</v>
      </c>
      <c r="J146" s="115">
        <f>H146/I146</f>
        <v>1.5169214266559401</v>
      </c>
    </row>
    <row r="147" spans="1:10">
      <c r="D147" s="20" t="s">
        <v>1941</v>
      </c>
      <c r="E147" s="43"/>
      <c r="F147" s="43"/>
      <c r="G147" s="115"/>
      <c r="H147" s="43">
        <f>(9.38+18.26)/(11/3)</f>
        <v>7.538181818181819</v>
      </c>
      <c r="I147" s="43">
        <f>0.4+1.4+1.63+3.72</f>
        <v>7.15</v>
      </c>
      <c r="J147" s="115">
        <f>H147/I147</f>
        <v>1.0542911633820726</v>
      </c>
    </row>
    <row r="149" spans="1:10" ht="14.5">
      <c r="A149" s="39" t="s">
        <v>1846</v>
      </c>
      <c r="B149" s="141" t="s">
        <v>2202</v>
      </c>
      <c r="C149" t="s">
        <v>2131</v>
      </c>
      <c r="E149" s="20" t="s">
        <v>1746</v>
      </c>
      <c r="F149" s="20" t="s">
        <v>1746</v>
      </c>
      <c r="G149" s="113" t="s">
        <v>1746</v>
      </c>
    </row>
    <row r="150" spans="1:10">
      <c r="D150" s="88" t="s">
        <v>2206</v>
      </c>
      <c r="E150" s="20">
        <f>-0.6+22.2</f>
        <v>21.599999999999998</v>
      </c>
      <c r="F150" s="20">
        <f>115-83</f>
        <v>32</v>
      </c>
      <c r="G150" s="116">
        <f>E150/F150</f>
        <v>0.67499999999999993</v>
      </c>
    </row>
    <row r="151" spans="1:10" ht="14.5">
      <c r="I151"/>
    </row>
    <row r="152" spans="1:10">
      <c r="A152" s="39" t="s">
        <v>1847</v>
      </c>
      <c r="B152" s="141" t="s">
        <v>2202</v>
      </c>
      <c r="E152" s="20" t="s">
        <v>1746</v>
      </c>
      <c r="F152" s="20" t="s">
        <v>1746</v>
      </c>
      <c r="G152" s="113" t="s">
        <v>1746</v>
      </c>
    </row>
    <row r="153" spans="1:10">
      <c r="D153" s="88" t="s">
        <v>2203</v>
      </c>
      <c r="E153" s="20">
        <f>-1.1+18.9</f>
        <v>17.799999999999997</v>
      </c>
      <c r="F153" s="20">
        <f>84.1-72.7</f>
        <v>11.399999999999991</v>
      </c>
      <c r="G153" s="116">
        <f>E153/F153</f>
        <v>1.5614035087719307</v>
      </c>
    </row>
    <row r="154" spans="1:10">
      <c r="D154" s="88" t="s">
        <v>2204</v>
      </c>
      <c r="E154" s="20">
        <f>-64.8+18.9</f>
        <v>-45.9</v>
      </c>
      <c r="F154" s="20">
        <f>47.6-72.7</f>
        <v>-25.1</v>
      </c>
      <c r="G154" s="116">
        <f>E154/F154</f>
        <v>1.8286852589641434</v>
      </c>
    </row>
    <row r="155" spans="1:10">
      <c r="D155" s="88" t="s">
        <v>2205</v>
      </c>
      <c r="E155" s="20">
        <f>-133.5+18.9</f>
        <v>-114.6</v>
      </c>
      <c r="F155" s="20">
        <v>-72.7</v>
      </c>
      <c r="G155" s="116">
        <f>E155/F155</f>
        <v>1.5763411279229709</v>
      </c>
    </row>
    <row r="157" spans="1:10">
      <c r="A157" s="39" t="s">
        <v>1848</v>
      </c>
      <c r="B157" s="141" t="s">
        <v>2202</v>
      </c>
      <c r="C157" s="63" t="s">
        <v>2019</v>
      </c>
      <c r="E157" s="20" t="s">
        <v>1746</v>
      </c>
      <c r="F157" s="20" t="s">
        <v>1746</v>
      </c>
      <c r="G157" s="113" t="s">
        <v>1746</v>
      </c>
    </row>
    <row r="158" spans="1:10">
      <c r="D158" s="20" t="s">
        <v>2133</v>
      </c>
      <c r="E158" s="20">
        <f>-4.6-0.8</f>
        <v>-5.3999999999999995</v>
      </c>
      <c r="F158" s="20">
        <v>-6</v>
      </c>
      <c r="G158" s="116">
        <f>E158/F158</f>
        <v>0.89999999999999991</v>
      </c>
    </row>
    <row r="159" spans="1:10">
      <c r="D159" s="20" t="s">
        <v>2132</v>
      </c>
      <c r="E159" s="20">
        <f>-4.4-0.2</f>
        <v>-4.6000000000000005</v>
      </c>
      <c r="F159" s="20">
        <v>-5.4</v>
      </c>
      <c r="G159" s="116">
        <f t="shared" ref="G159:G160" si="12">E159/F159</f>
        <v>0.85185185185185186</v>
      </c>
    </row>
    <row r="160" spans="1:10">
      <c r="D160" s="20" t="s">
        <v>2134</v>
      </c>
      <c r="E160" s="20">
        <f>-10.4-1.7</f>
        <v>-12.1</v>
      </c>
      <c r="F160" s="20">
        <v>-6.5</v>
      </c>
      <c r="G160" s="116">
        <f t="shared" si="12"/>
        <v>1.8615384615384616</v>
      </c>
    </row>
    <row r="162" spans="1:16">
      <c r="A162" s="39" t="s">
        <v>1850</v>
      </c>
      <c r="B162" s="141" t="s">
        <v>2202</v>
      </c>
      <c r="C162" s="38" t="s">
        <v>2009</v>
      </c>
      <c r="E162" s="20" t="s">
        <v>1830</v>
      </c>
      <c r="F162" s="20" t="s">
        <v>1830</v>
      </c>
      <c r="G162" s="113" t="s">
        <v>1830</v>
      </c>
    </row>
    <row r="163" spans="1:16" ht="14.5">
      <c r="D163" s="20" t="s">
        <v>2207</v>
      </c>
      <c r="E163" s="20">
        <f>117.9-130</f>
        <v>-12.099999999999994</v>
      </c>
      <c r="F163" s="20">
        <f>82.1-95.1</f>
        <v>-13</v>
      </c>
      <c r="G163" s="115">
        <f>E163/F163</f>
        <v>0.93076923076923035</v>
      </c>
      <c r="I163" s="59"/>
    </row>
    <row r="164" spans="1:16" ht="14.5">
      <c r="D164" s="20" t="s">
        <v>2135</v>
      </c>
      <c r="E164" s="20">
        <f>117.9-87.8</f>
        <v>30.100000000000009</v>
      </c>
      <c r="F164" s="20">
        <f>106.8-95.1</f>
        <v>11.700000000000003</v>
      </c>
      <c r="G164" s="115">
        <f t="shared" ref="G164:G166" si="13">E164/F164</f>
        <v>2.5726495726495728</v>
      </c>
      <c r="I164" s="59"/>
    </row>
    <row r="165" spans="1:16" ht="14.5">
      <c r="D165" s="88" t="s">
        <v>2137</v>
      </c>
      <c r="E165" s="20">
        <f>124.3-136.1</f>
        <v>-11.799999999999997</v>
      </c>
      <c r="F165" s="20">
        <f>84.4-97.7</f>
        <v>-13.299999999999997</v>
      </c>
      <c r="G165" s="115">
        <f t="shared" si="13"/>
        <v>0.88721804511278191</v>
      </c>
      <c r="I165" s="59"/>
    </row>
    <row r="166" spans="1:16" ht="14.5">
      <c r="D166" s="88" t="s">
        <v>2136</v>
      </c>
      <c r="E166" s="20">
        <f>124.3-94.3</f>
        <v>30</v>
      </c>
      <c r="F166" s="20">
        <f>109.1-97.7</f>
        <v>11.399999999999991</v>
      </c>
      <c r="G166" s="115">
        <f t="shared" si="13"/>
        <v>2.631578947368423</v>
      </c>
      <c r="I166" s="59"/>
    </row>
    <row r="167" spans="1:16" ht="14.5">
      <c r="G167" s="116"/>
      <c r="I167" s="59"/>
    </row>
    <row r="168" spans="1:16">
      <c r="A168" s="39" t="s">
        <v>1793</v>
      </c>
      <c r="B168" s="68" t="s">
        <v>2196</v>
      </c>
      <c r="C168" s="126" t="s">
        <v>1792</v>
      </c>
      <c r="E168" s="20" t="s">
        <v>1647</v>
      </c>
      <c r="F168" s="20" t="s">
        <v>1647</v>
      </c>
      <c r="G168" s="113" t="s">
        <v>1647</v>
      </c>
      <c r="H168" s="20" t="s">
        <v>1889</v>
      </c>
      <c r="I168" s="20" t="s">
        <v>1889</v>
      </c>
      <c r="J168" s="113" t="s">
        <v>1889</v>
      </c>
      <c r="K168" s="20" t="s">
        <v>1624</v>
      </c>
      <c r="L168" s="20" t="s">
        <v>1624</v>
      </c>
      <c r="M168" s="113" t="s">
        <v>1624</v>
      </c>
    </row>
    <row r="169" spans="1:16" ht="14.5">
      <c r="D169" s="20" t="s">
        <v>1941</v>
      </c>
      <c r="G169" s="114">
        <v>1.26</v>
      </c>
      <c r="I169" s="59"/>
      <c r="J169" s="114">
        <v>1.1100000000000001</v>
      </c>
      <c r="M169" s="114">
        <v>0.73</v>
      </c>
    </row>
    <row r="170" spans="1:16" ht="14.5">
      <c r="D170" s="20" t="s">
        <v>2114</v>
      </c>
      <c r="G170" s="114">
        <v>1.07</v>
      </c>
      <c r="I170" s="59"/>
      <c r="J170" s="114">
        <v>0.94</v>
      </c>
      <c r="M170" s="114">
        <v>0.69</v>
      </c>
    </row>
    <row r="171" spans="1:16" ht="14.5">
      <c r="D171" s="20" t="s">
        <v>1940</v>
      </c>
      <c r="G171" s="114">
        <v>1.08</v>
      </c>
      <c r="I171" s="59"/>
      <c r="J171" s="114">
        <v>1.36</v>
      </c>
      <c r="M171" s="114">
        <v>1.32</v>
      </c>
    </row>
    <row r="172" spans="1:16" ht="14.5">
      <c r="I172" s="59"/>
    </row>
    <row r="173" spans="1:16">
      <c r="A173" s="80" t="s">
        <v>1942</v>
      </c>
      <c r="B173" s="68" t="s">
        <v>2196</v>
      </c>
      <c r="C173" s="63" t="s">
        <v>1852</v>
      </c>
      <c r="E173" s="20" t="s">
        <v>1647</v>
      </c>
      <c r="F173" s="20" t="s">
        <v>1647</v>
      </c>
      <c r="G173" s="113" t="s">
        <v>1647</v>
      </c>
      <c r="H173" s="20" t="s">
        <v>1681</v>
      </c>
      <c r="I173" s="20" t="s">
        <v>1681</v>
      </c>
      <c r="J173" s="113" t="s">
        <v>1681</v>
      </c>
    </row>
    <row r="174" spans="1:16">
      <c r="D174" s="20" t="s">
        <v>2115</v>
      </c>
      <c r="E174" s="20">
        <v>18.3</v>
      </c>
      <c r="F174" s="20">
        <v>2.5299999999999998</v>
      </c>
      <c r="G174" s="115">
        <f>-E174/F174</f>
        <v>-7.2332015810276689</v>
      </c>
      <c r="H174" s="20">
        <v>54.25</v>
      </c>
      <c r="I174" s="20">
        <v>7.35</v>
      </c>
      <c r="J174" s="115">
        <f>-H174/I174</f>
        <v>-7.3809523809523814</v>
      </c>
    </row>
    <row r="175" spans="1:16">
      <c r="D175" s="20" t="s">
        <v>2116</v>
      </c>
      <c r="E175" s="20">
        <v>3.84</v>
      </c>
      <c r="F175" s="20">
        <v>-1.0900000000000001</v>
      </c>
      <c r="G175" s="115">
        <f>-E175/F175</f>
        <v>3.5229357798165135</v>
      </c>
      <c r="H175" s="20">
        <v>7.53</v>
      </c>
      <c r="I175" s="20">
        <v>-2.6</v>
      </c>
      <c r="J175" s="115">
        <f>-H175/I175</f>
        <v>2.8961538461538461</v>
      </c>
    </row>
    <row r="176" spans="1:16">
      <c r="D176" s="20" t="s">
        <v>2117</v>
      </c>
      <c r="E176" s="20">
        <v>17.78</v>
      </c>
      <c r="F176" s="20">
        <v>2.5299999999999998</v>
      </c>
      <c r="G176" s="115">
        <f>-E176/F176</f>
        <v>-7.0276679841897245</v>
      </c>
      <c r="H176" s="20">
        <v>49.81</v>
      </c>
      <c r="I176" s="20">
        <v>7.26</v>
      </c>
      <c r="J176" s="115">
        <f>-H176/I176</f>
        <v>-6.8608815426997252</v>
      </c>
      <c r="K176" s="41"/>
      <c r="L176" s="41"/>
      <c r="M176" s="116"/>
      <c r="N176" s="41"/>
      <c r="O176" s="41"/>
      <c r="P176" s="42"/>
    </row>
    <row r="177" spans="1:16">
      <c r="E177" s="20" t="s">
        <v>1647</v>
      </c>
      <c r="F177" s="20" t="s">
        <v>1647</v>
      </c>
      <c r="G177" s="113" t="s">
        <v>1647</v>
      </c>
      <c r="H177" s="20" t="s">
        <v>1681</v>
      </c>
      <c r="I177" s="20" t="s">
        <v>1681</v>
      </c>
      <c r="J177" s="113" t="s">
        <v>1681</v>
      </c>
    </row>
    <row r="178" spans="1:16">
      <c r="D178" s="20" t="s">
        <v>2118</v>
      </c>
      <c r="E178" s="20">
        <v>35.07</v>
      </c>
      <c r="F178" s="20">
        <v>-8.15</v>
      </c>
      <c r="G178" s="115">
        <f>E178/-F178</f>
        <v>4.3030674846625763</v>
      </c>
      <c r="H178" s="20">
        <v>64.84</v>
      </c>
      <c r="I178" s="20">
        <v>-24.9</v>
      </c>
      <c r="J178" s="115">
        <f>-H178/I178</f>
        <v>2.6040160642570283</v>
      </c>
      <c r="K178" s="41"/>
      <c r="L178" s="41"/>
      <c r="M178" s="116"/>
      <c r="N178" s="41"/>
      <c r="O178" s="41"/>
      <c r="P178" s="42"/>
    </row>
    <row r="180" spans="1:16">
      <c r="A180" s="39" t="s">
        <v>1943</v>
      </c>
      <c r="B180" s="68" t="s">
        <v>2196</v>
      </c>
      <c r="C180" s="63" t="s">
        <v>1857</v>
      </c>
      <c r="E180" s="20" t="s">
        <v>1746</v>
      </c>
      <c r="F180" s="20" t="s">
        <v>1746</v>
      </c>
      <c r="G180" s="113" t="s">
        <v>1746</v>
      </c>
    </row>
    <row r="181" spans="1:16">
      <c r="D181" s="20" t="s">
        <v>1944</v>
      </c>
      <c r="E181" s="20">
        <v>0.46</v>
      </c>
      <c r="F181" s="20">
        <v>0.37</v>
      </c>
      <c r="G181" s="115">
        <f>-E181/F181</f>
        <v>-1.2432432432432432</v>
      </c>
    </row>
    <row r="182" spans="1:16">
      <c r="D182" s="20" t="s">
        <v>1945</v>
      </c>
      <c r="E182" s="20">
        <v>0.68</v>
      </c>
      <c r="F182" s="20">
        <v>-0.28000000000000003</v>
      </c>
      <c r="G182" s="115">
        <f>-E182/F182</f>
        <v>2.4285714285714284</v>
      </c>
    </row>
    <row r="183" spans="1:16">
      <c r="D183" s="20" t="s">
        <v>1946</v>
      </c>
      <c r="E183" s="20">
        <v>-0.28999999999999998</v>
      </c>
      <c r="F183" s="20">
        <v>0.63</v>
      </c>
      <c r="G183" s="115">
        <f>-E183/F183</f>
        <v>0.46031746031746029</v>
      </c>
    </row>
    <row r="184" spans="1:16">
      <c r="D184" s="20" t="s">
        <v>1947</v>
      </c>
      <c r="E184" s="20">
        <v>-0.08</v>
      </c>
      <c r="F184" s="20">
        <v>0.47</v>
      </c>
      <c r="G184" s="115">
        <f>-E184/F184</f>
        <v>0.17021276595744683</v>
      </c>
    </row>
    <row r="185" spans="1:16">
      <c r="A185" s="39" t="s">
        <v>1948</v>
      </c>
      <c r="B185" s="68" t="s">
        <v>2196</v>
      </c>
      <c r="C185" s="63" t="s">
        <v>1338</v>
      </c>
      <c r="E185" s="20" t="s">
        <v>1746</v>
      </c>
      <c r="F185" s="20" t="s">
        <v>1746</v>
      </c>
      <c r="G185" s="113" t="s">
        <v>1746</v>
      </c>
      <c r="H185" s="20" t="s">
        <v>1828</v>
      </c>
      <c r="I185" s="20" t="s">
        <v>1828</v>
      </c>
      <c r="J185" s="113" t="s">
        <v>1828</v>
      </c>
      <c r="K185" s="20" t="s">
        <v>1689</v>
      </c>
      <c r="L185" s="20" t="s">
        <v>1689</v>
      </c>
      <c r="M185" s="113" t="s">
        <v>1689</v>
      </c>
    </row>
    <row r="186" spans="1:16">
      <c r="D186" s="20" t="s">
        <v>1949</v>
      </c>
      <c r="E186" s="20">
        <v>-0.35</v>
      </c>
      <c r="F186" s="20">
        <v>0.57999999999999996</v>
      </c>
      <c r="G186" s="115">
        <f>-E186/F186</f>
        <v>0.60344827586206895</v>
      </c>
      <c r="H186" s="20">
        <v>-0.59</v>
      </c>
      <c r="I186" s="20">
        <v>0.85</v>
      </c>
      <c r="J186" s="115">
        <f>-H186/I186</f>
        <v>0.69411764705882351</v>
      </c>
      <c r="K186" s="20">
        <v>-0.53</v>
      </c>
      <c r="L186" s="20">
        <v>0.57999999999999996</v>
      </c>
      <c r="M186" s="115">
        <f>-K186/L186</f>
        <v>0.91379310344827602</v>
      </c>
    </row>
    <row r="187" spans="1:16">
      <c r="D187" s="20" t="s">
        <v>1950</v>
      </c>
      <c r="E187" s="20">
        <v>0.05</v>
      </c>
      <c r="F187" s="20">
        <v>0.06</v>
      </c>
      <c r="G187" s="115">
        <f>-E187/F187</f>
        <v>-0.83333333333333337</v>
      </c>
      <c r="H187" s="20">
        <v>-0.48</v>
      </c>
      <c r="I187" s="20">
        <v>0.82</v>
      </c>
      <c r="J187" s="115">
        <f t="shared" ref="J187:J189" si="14">-H187/I187</f>
        <v>0.58536585365853655</v>
      </c>
      <c r="K187" s="20">
        <v>-0.88</v>
      </c>
      <c r="L187" s="20">
        <v>1.5</v>
      </c>
      <c r="M187" s="115">
        <f>-K187/L187</f>
        <v>0.58666666666666667</v>
      </c>
    </row>
    <row r="188" spans="1:16">
      <c r="D188" s="20" t="s">
        <v>1951</v>
      </c>
      <c r="E188" s="20">
        <v>-0.04</v>
      </c>
      <c r="F188" s="20">
        <v>-0.09</v>
      </c>
      <c r="G188" s="115">
        <f>-E188/F188</f>
        <v>-0.44444444444444448</v>
      </c>
      <c r="H188" s="20">
        <v>-0.32</v>
      </c>
      <c r="I188" s="20">
        <v>0.56999999999999995</v>
      </c>
      <c r="J188" s="115">
        <f t="shared" si="14"/>
        <v>0.5614035087719299</v>
      </c>
      <c r="K188" s="20">
        <v>-0.74</v>
      </c>
      <c r="L188" s="20">
        <v>1.27</v>
      </c>
      <c r="M188" s="115">
        <f>-K188/L188</f>
        <v>0.58267716535433067</v>
      </c>
    </row>
    <row r="189" spans="1:16">
      <c r="D189" s="20" t="s">
        <v>1952</v>
      </c>
      <c r="E189" s="20">
        <v>2.0099999999999998</v>
      </c>
      <c r="F189" s="20">
        <v>-2.77</v>
      </c>
      <c r="G189" s="115">
        <f>-E189/F189</f>
        <v>0.72563176895306847</v>
      </c>
      <c r="H189" s="20">
        <v>2.74</v>
      </c>
      <c r="I189" s="20">
        <v>-3.3</v>
      </c>
      <c r="J189" s="115">
        <f t="shared" si="14"/>
        <v>0.83030303030303043</v>
      </c>
      <c r="K189" s="20">
        <v>2.73</v>
      </c>
      <c r="L189" s="20">
        <v>-3.02</v>
      </c>
      <c r="M189" s="115">
        <f>-K189/L189</f>
        <v>0.90397350993377479</v>
      </c>
    </row>
    <row r="191" spans="1:16">
      <c r="A191" s="84"/>
      <c r="B191" s="84"/>
    </row>
    <row r="192" spans="1:16">
      <c r="A192" s="39" t="s">
        <v>1953</v>
      </c>
      <c r="B192" s="68" t="s">
        <v>2196</v>
      </c>
      <c r="C192" s="63" t="s">
        <v>1866</v>
      </c>
      <c r="E192" s="43" t="s">
        <v>1746</v>
      </c>
      <c r="F192" s="43" t="s">
        <v>1746</v>
      </c>
      <c r="G192" s="129" t="s">
        <v>1746</v>
      </c>
      <c r="H192" s="20" t="s">
        <v>1889</v>
      </c>
      <c r="I192" s="20" t="s">
        <v>1889</v>
      </c>
      <c r="J192" s="113" t="s">
        <v>1889</v>
      </c>
      <c r="K192" s="20" t="s">
        <v>1689</v>
      </c>
      <c r="L192" s="20" t="s">
        <v>1689</v>
      </c>
      <c r="M192" s="113" t="s">
        <v>1689</v>
      </c>
    </row>
    <row r="193" spans="1:17" ht="14.5">
      <c r="D193" t="s">
        <v>2119</v>
      </c>
      <c r="E193" s="43">
        <v>-10.868010302927708</v>
      </c>
      <c r="F193" s="43">
        <v>10.184664719501711</v>
      </c>
      <c r="G193" s="115">
        <f>-E193/F193</f>
        <v>1.067095540427317</v>
      </c>
      <c r="H193" s="43">
        <v>-24.364762125037661</v>
      </c>
      <c r="I193" s="43">
        <v>17.940244584850802</v>
      </c>
      <c r="J193" s="115">
        <f>-H193/I193</f>
        <v>1.3581064633651585</v>
      </c>
      <c r="K193" s="43">
        <v>-54.983681034569734</v>
      </c>
      <c r="L193" s="43">
        <v>30.291619139415388</v>
      </c>
      <c r="M193" s="115">
        <f>-K193/L193</f>
        <v>1.8151450003880807</v>
      </c>
      <c r="O193" s="43"/>
      <c r="P193" s="43"/>
      <c r="Q193" s="50"/>
    </row>
    <row r="194" spans="1:17" ht="14.5">
      <c r="D194" t="s">
        <v>2120</v>
      </c>
      <c r="E194" s="43">
        <v>-7.7059024611616831</v>
      </c>
      <c r="F194" s="43">
        <v>17.6736377106145</v>
      </c>
      <c r="G194" s="115">
        <f t="shared" ref="G194:G196" si="15">-E194/F194</f>
        <v>0.43601111369017387</v>
      </c>
      <c r="H194" s="43">
        <v>-30.158296651829964</v>
      </c>
      <c r="I194" s="43">
        <v>25.154146991434146</v>
      </c>
      <c r="J194" s="115">
        <f t="shared" ref="J194:J196" si="16">-H194/I194</f>
        <v>1.1989393503226289</v>
      </c>
      <c r="K194" s="43">
        <v>-70.677480077334423</v>
      </c>
      <c r="L194" s="43">
        <v>36.206342015990316</v>
      </c>
      <c r="M194" s="115">
        <f t="shared" ref="M194:M196" si="17">-K194/L194</f>
        <v>1.9520745853342525</v>
      </c>
      <c r="O194" s="43"/>
      <c r="P194" s="43"/>
      <c r="Q194" s="50"/>
    </row>
    <row r="195" spans="1:17" ht="14.5">
      <c r="D195" t="s">
        <v>2121</v>
      </c>
      <c r="E195" s="43">
        <v>-0.22580176456279766</v>
      </c>
      <c r="F195" s="43">
        <v>36.98500336296577</v>
      </c>
      <c r="G195" s="115">
        <f t="shared" si="15"/>
        <v>6.1052249298671141E-3</v>
      </c>
      <c r="H195" s="43">
        <v>8.3244287222301878</v>
      </c>
      <c r="I195" s="43">
        <v>56.929736668926154</v>
      </c>
      <c r="J195" s="115">
        <f t="shared" si="16"/>
        <v>-0.14622285661781209</v>
      </c>
      <c r="K195" s="43">
        <v>20.753223590302177</v>
      </c>
      <c r="L195" s="43">
        <v>103.57747594997858</v>
      </c>
      <c r="M195" s="115">
        <f t="shared" si="17"/>
        <v>-0.20036425294167895</v>
      </c>
      <c r="O195" s="43"/>
      <c r="P195" s="43"/>
      <c r="Q195" s="50"/>
    </row>
    <row r="196" spans="1:17" ht="14.5">
      <c r="C196" s="85"/>
      <c r="D196" t="s">
        <v>2122</v>
      </c>
      <c r="E196" s="43">
        <v>-6.5426498153678754</v>
      </c>
      <c r="F196" s="43">
        <v>27.594516792644058</v>
      </c>
      <c r="G196" s="115">
        <f t="shared" si="15"/>
        <v>0.23709963339934137</v>
      </c>
      <c r="H196" s="43">
        <v>-7.6408463131495878</v>
      </c>
      <c r="I196" s="43">
        <v>37.082336031337718</v>
      </c>
      <c r="J196" s="115">
        <f t="shared" si="16"/>
        <v>0.20605083527349585</v>
      </c>
      <c r="K196" s="43">
        <v>-8.1790894464016404</v>
      </c>
      <c r="L196" s="43">
        <v>48.494238743355595</v>
      </c>
      <c r="M196" s="115">
        <f t="shared" si="17"/>
        <v>0.16866105455717237</v>
      </c>
      <c r="O196" s="43"/>
      <c r="P196" s="43"/>
      <c r="Q196" s="50"/>
    </row>
    <row r="197" spans="1:17" ht="14.5">
      <c r="C197" s="85"/>
      <c r="D197" s="85"/>
      <c r="E197" s="43"/>
      <c r="F197" s="43"/>
      <c r="G197" s="115"/>
    </row>
    <row r="198" spans="1:17" ht="14.5">
      <c r="A198" s="39" t="s">
        <v>1954</v>
      </c>
      <c r="B198" s="62" t="s">
        <v>2123</v>
      </c>
      <c r="C198" s="85" t="s">
        <v>1871</v>
      </c>
      <c r="D198" s="85"/>
      <c r="E198" s="43" t="s">
        <v>1647</v>
      </c>
      <c r="F198" s="43" t="s">
        <v>1647</v>
      </c>
      <c r="G198" s="129" t="s">
        <v>1647</v>
      </c>
      <c r="H198" s="20" t="s">
        <v>1889</v>
      </c>
      <c r="I198" s="20" t="s">
        <v>1889</v>
      </c>
      <c r="J198" s="113" t="s">
        <v>1889</v>
      </c>
      <c r="K198" s="20" t="s">
        <v>1689</v>
      </c>
      <c r="L198" s="20" t="s">
        <v>1689</v>
      </c>
      <c r="M198" s="113" t="s">
        <v>1689</v>
      </c>
    </row>
    <row r="199" spans="1:17" ht="14.5">
      <c r="C199" s="85"/>
      <c r="D199" s="86" t="s">
        <v>2124</v>
      </c>
      <c r="E199" s="43">
        <v>46525788.340000004</v>
      </c>
      <c r="F199" s="43">
        <v>-36163558.466213681</v>
      </c>
      <c r="G199" s="115">
        <f>-E199/F199</f>
        <v>1.2865378937602998</v>
      </c>
      <c r="H199" s="20">
        <v>122781268.00999999</v>
      </c>
      <c r="I199" s="20">
        <v>-78118069.654550597</v>
      </c>
      <c r="J199" s="115">
        <f>-H199/I199</f>
        <v>1.5717396570723843</v>
      </c>
      <c r="K199" s="20">
        <v>172558266.72999999</v>
      </c>
      <c r="L199" s="20">
        <v>-138439860.46604341</v>
      </c>
      <c r="M199" s="115">
        <f>-K199/L199</f>
        <v>1.2464492968217427</v>
      </c>
    </row>
    <row r="200" spans="1:17" ht="14.5">
      <c r="C200" s="85"/>
      <c r="D200" s="85" t="s">
        <v>2125</v>
      </c>
      <c r="E200" s="43">
        <v>21164002.659999996</v>
      </c>
      <c r="F200" s="43">
        <v>-16718854.345531128</v>
      </c>
      <c r="G200" s="115">
        <f t="shared" ref="G200:G202" si="18">-E200/F200</f>
        <v>1.2658763706292493</v>
      </c>
      <c r="H200" s="20">
        <v>55596386.169999987</v>
      </c>
      <c r="I200" s="20">
        <v>-36738236.407440431</v>
      </c>
      <c r="J200" s="115">
        <f t="shared" ref="J200:J202" si="19">-H200/I200</f>
        <v>1.5133112420916399</v>
      </c>
      <c r="K200" s="20">
        <v>92159224.090000004</v>
      </c>
      <c r="L200" s="20">
        <v>-71566482.45272553</v>
      </c>
      <c r="M200" s="115">
        <f t="shared" ref="M200:M202" si="20">-K200/L200</f>
        <v>1.2877428222195686</v>
      </c>
    </row>
    <row r="201" spans="1:17" ht="14.5">
      <c r="C201" s="85"/>
      <c r="D201" s="85" t="s">
        <v>2126</v>
      </c>
      <c r="E201" s="43">
        <v>10601592.789999992</v>
      </c>
      <c r="F201" s="43">
        <v>-8222535.6017781906</v>
      </c>
      <c r="G201" s="115">
        <f t="shared" si="18"/>
        <v>1.2893337655731536</v>
      </c>
      <c r="H201" s="20">
        <v>27427049.679999977</v>
      </c>
      <c r="I201" s="20">
        <v>-17442814.550851159</v>
      </c>
      <c r="J201" s="115">
        <f t="shared" si="19"/>
        <v>1.5723981700339533</v>
      </c>
      <c r="K201" s="20">
        <v>50384727.430000007</v>
      </c>
      <c r="L201" s="20">
        <v>-34748855.510170147</v>
      </c>
      <c r="M201" s="115">
        <f t="shared" si="20"/>
        <v>1.4499679684487341</v>
      </c>
    </row>
    <row r="202" spans="1:17" ht="14.5">
      <c r="C202" s="85"/>
      <c r="D202" s="85" t="s">
        <v>2127</v>
      </c>
      <c r="E202" s="43">
        <v>-5612999.4999999702</v>
      </c>
      <c r="F202" s="43">
        <v>4113586.6506716982</v>
      </c>
      <c r="G202" s="115">
        <f t="shared" si="18"/>
        <v>1.3645025562020034</v>
      </c>
      <c r="H202" s="20">
        <v>-14271026.350000024</v>
      </c>
      <c r="I202" s="20">
        <v>7796795.3183929026</v>
      </c>
      <c r="J202" s="115">
        <f t="shared" si="19"/>
        <v>1.8303707827668878</v>
      </c>
      <c r="K202" s="20">
        <v>-13719749.969999999</v>
      </c>
      <c r="L202" s="20">
        <v>6896759.6194745004</v>
      </c>
      <c r="M202" s="115">
        <f t="shared" si="20"/>
        <v>1.9893037784381091</v>
      </c>
    </row>
    <row r="203" spans="1:17" ht="14.5">
      <c r="C203" s="85"/>
      <c r="D203" s="85"/>
      <c r="E203" s="43"/>
      <c r="F203" s="43"/>
      <c r="G203" s="115"/>
    </row>
    <row r="204" spans="1:17" ht="14.5">
      <c r="A204" s="39" t="s">
        <v>1955</v>
      </c>
      <c r="B204" s="68" t="s">
        <v>2196</v>
      </c>
      <c r="C204" t="s">
        <v>2128</v>
      </c>
      <c r="D204" s="85"/>
      <c r="E204" s="43" t="s">
        <v>1746</v>
      </c>
      <c r="F204" s="43" t="s">
        <v>1746</v>
      </c>
      <c r="G204" s="129" t="s">
        <v>1746</v>
      </c>
      <c r="H204" s="20" t="s">
        <v>1889</v>
      </c>
      <c r="I204" s="20" t="s">
        <v>1889</v>
      </c>
      <c r="J204" s="113" t="s">
        <v>1889</v>
      </c>
      <c r="K204" s="20" t="s">
        <v>1624</v>
      </c>
      <c r="L204" s="20" t="s">
        <v>1624</v>
      </c>
      <c r="M204" s="113" t="s">
        <v>1624</v>
      </c>
    </row>
    <row r="205" spans="1:17" ht="14.5">
      <c r="C205" s="85"/>
      <c r="D205" s="85" t="s">
        <v>2129</v>
      </c>
      <c r="E205" s="43">
        <v>-0.71933204881181656</v>
      </c>
      <c r="F205" s="43">
        <v>0.83394477629144081</v>
      </c>
      <c r="G205" s="115">
        <f>E205/-F205</f>
        <v>0.86256556700395925</v>
      </c>
      <c r="H205" s="43">
        <v>-0.68593448940269586</v>
      </c>
      <c r="I205" s="43">
        <v>0.38665174891202647</v>
      </c>
      <c r="J205" s="115">
        <f>H205/-I205</f>
        <v>1.774036950130967</v>
      </c>
      <c r="K205" s="43">
        <v>-0.54142734323552999</v>
      </c>
      <c r="L205" s="43">
        <v>0.35172748806751419</v>
      </c>
      <c r="M205" s="115">
        <f>K205/-L205</f>
        <v>1.5393375883422646</v>
      </c>
    </row>
    <row r="206" spans="1:17" ht="14.5">
      <c r="C206" s="85"/>
      <c r="D206" s="85"/>
      <c r="E206" s="43"/>
      <c r="F206" s="43"/>
      <c r="G206" s="115"/>
      <c r="H206" s="43"/>
      <c r="I206" s="43"/>
      <c r="J206" s="129"/>
      <c r="K206" s="43"/>
      <c r="L206" s="43"/>
      <c r="M206" s="129"/>
    </row>
    <row r="207" spans="1:17" ht="14.5">
      <c r="C207" s="85"/>
      <c r="D207" s="85"/>
      <c r="E207" s="43"/>
      <c r="F207" s="43"/>
      <c r="G207" s="115"/>
    </row>
    <row r="208" spans="1:17" ht="14.5">
      <c r="C208" s="85"/>
      <c r="D208" s="85"/>
      <c r="E208" s="43"/>
      <c r="F208" s="43"/>
      <c r="G208" s="115"/>
    </row>
    <row r="209" spans="3:7" ht="14.5">
      <c r="C209" s="85"/>
      <c r="D209" s="85"/>
      <c r="E209" s="43"/>
      <c r="F209" s="43"/>
      <c r="G209" s="115"/>
    </row>
    <row r="210" spans="3:7" ht="14.5">
      <c r="C210" s="85"/>
      <c r="D210" s="85"/>
      <c r="E210" s="43"/>
      <c r="F210" s="43"/>
      <c r="G210" s="115"/>
    </row>
    <row r="211" spans="3:7" ht="14.5">
      <c r="C211" s="85"/>
      <c r="D211" s="85"/>
      <c r="E211" s="43"/>
      <c r="F211" s="43"/>
      <c r="G211" s="115"/>
    </row>
    <row r="212" spans="3:7" ht="14.5">
      <c r="D212" s="85"/>
      <c r="E212" s="43"/>
      <c r="F212" s="43"/>
      <c r="G212" s="115"/>
    </row>
    <row r="213" spans="3:7" ht="14.5">
      <c r="D213" s="85"/>
      <c r="E213" s="43"/>
      <c r="F213" s="43"/>
      <c r="G213" s="115"/>
    </row>
    <row r="214" spans="3:7" ht="14.5">
      <c r="D214" s="85"/>
      <c r="E214" s="43"/>
      <c r="F214" s="43"/>
      <c r="G214" s="115"/>
    </row>
    <row r="215" spans="3:7" ht="14.5">
      <c r="D215" s="85"/>
      <c r="E215" s="43"/>
      <c r="F215" s="43"/>
      <c r="G215" s="115"/>
    </row>
    <row r="216" spans="3:7" ht="14.5">
      <c r="C216" s="85"/>
      <c r="D216" s="85"/>
      <c r="E216" s="43"/>
      <c r="F216" s="43"/>
      <c r="G216" s="115"/>
    </row>
    <row r="217" spans="3:7" ht="14.5">
      <c r="C217" s="85"/>
      <c r="D217" s="85"/>
      <c r="E217" s="43"/>
      <c r="F217" s="43"/>
      <c r="G217" s="115"/>
    </row>
    <row r="218" spans="3:7" ht="14.5">
      <c r="C218" s="85"/>
      <c r="D218" s="85"/>
      <c r="E218" s="43"/>
      <c r="F218" s="43"/>
      <c r="G218" s="115"/>
    </row>
    <row r="219" spans="3:7" ht="14.5">
      <c r="C219" s="85"/>
      <c r="D219" s="85"/>
      <c r="E219" s="43"/>
      <c r="F219" s="43"/>
      <c r="G219" s="115"/>
    </row>
    <row r="220" spans="3:7" ht="14.5">
      <c r="C220" s="85"/>
      <c r="D220" s="85"/>
      <c r="E220" s="43"/>
      <c r="F220" s="43"/>
      <c r="G220" s="115"/>
    </row>
    <row r="221" spans="3:7" ht="14.5">
      <c r="C221" s="85"/>
      <c r="D221" s="85"/>
      <c r="E221" s="43"/>
      <c r="F221" s="43"/>
      <c r="G221" s="115"/>
    </row>
    <row r="222" spans="3:7" ht="14.5">
      <c r="C222" s="85"/>
      <c r="D222" s="85"/>
      <c r="E222" s="43"/>
      <c r="F222" s="43"/>
      <c r="G222" s="115"/>
    </row>
    <row r="223" spans="3:7" ht="14.5">
      <c r="C223" s="85"/>
      <c r="D223" s="85"/>
      <c r="E223" s="43"/>
      <c r="F223" s="43"/>
      <c r="G223" s="115"/>
    </row>
    <row r="224" spans="3:7" ht="14.5">
      <c r="C224" s="85"/>
      <c r="D224" s="85"/>
      <c r="E224" s="43"/>
      <c r="F224" s="43"/>
      <c r="G224" s="115"/>
    </row>
    <row r="225" spans="1:13" ht="14.5">
      <c r="C225" s="85"/>
      <c r="D225" s="85"/>
      <c r="E225" s="43"/>
      <c r="F225" s="43"/>
      <c r="G225" s="115"/>
    </row>
    <row r="226" spans="1:13" ht="14.5">
      <c r="C226" s="85"/>
      <c r="D226" s="85"/>
      <c r="E226" s="43"/>
      <c r="F226" s="43"/>
      <c r="G226" s="115"/>
    </row>
    <row r="227" spans="1:13" ht="14.5">
      <c r="C227" s="85"/>
      <c r="D227" s="85"/>
      <c r="E227" s="43"/>
      <c r="F227" s="43"/>
      <c r="G227" s="115"/>
    </row>
    <row r="228" spans="1:13" ht="14.5">
      <c r="C228" s="85"/>
      <c r="D228" s="85"/>
      <c r="E228" s="43"/>
      <c r="F228" s="43"/>
      <c r="G228" s="115"/>
    </row>
    <row r="229" spans="1:13" ht="14.5">
      <c r="C229" s="85"/>
      <c r="D229" s="85"/>
      <c r="E229" s="43"/>
      <c r="F229" s="43"/>
      <c r="G229" s="115"/>
    </row>
    <row r="230" spans="1:13" ht="14.5">
      <c r="C230" s="85"/>
      <c r="D230" s="85"/>
      <c r="E230" s="43"/>
      <c r="F230" s="43"/>
      <c r="G230" s="115"/>
    </row>
    <row r="231" spans="1:13" ht="14.5">
      <c r="C231" s="85"/>
      <c r="D231" s="85"/>
      <c r="E231" s="43"/>
      <c r="F231" s="43"/>
      <c r="G231" s="115"/>
    </row>
    <row r="233" spans="1:13">
      <c r="A233" s="84"/>
      <c r="B233" s="84"/>
    </row>
    <row r="234" spans="1:13">
      <c r="G234" s="115"/>
      <c r="J234" s="115"/>
    </row>
    <row r="239" spans="1:13">
      <c r="E239" s="43"/>
      <c r="F239" s="43"/>
      <c r="G239" s="115"/>
      <c r="H239" s="43"/>
      <c r="I239" s="43"/>
      <c r="J239" s="115"/>
      <c r="K239" s="43"/>
      <c r="L239" s="43"/>
      <c r="M239" s="11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824DA14FFEC8594E93806193AF83A5EB" ma:contentTypeVersion="8" ma:contentTypeDescription="Luo uusi asiakirja." ma:contentTypeScope="" ma:versionID="f7f0d0bfd3d3b9823af684ff8b453fe9">
  <xsd:schema xmlns:xsd="http://www.w3.org/2001/XMLSchema" xmlns:xs="http://www.w3.org/2001/XMLSchema" xmlns:p="http://schemas.microsoft.com/office/2006/metadata/properties" xmlns:ns2="ac69d791-1bd1-4ce1-bdd6-0688a03fc2b2" targetNamespace="http://schemas.microsoft.com/office/2006/metadata/properties" ma:root="true" ma:fieldsID="065feb10818c581f757b4976ce458674" ns2:_="">
    <xsd:import namespace="ac69d791-1bd1-4ce1-bdd6-0688a03fc2b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69d791-1bd1-4ce1-bdd6-0688a03fc2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92248C-B8FE-40A6-846E-A19D6A091C11}">
  <ds:schemaRefs>
    <ds:schemaRef ds:uri="http://schemas.openxmlformats.org/package/2006/metadata/core-properties"/>
    <ds:schemaRef ds:uri="http://purl.org/dc/elements/1.1/"/>
    <ds:schemaRef ds:uri="ac69d791-1bd1-4ce1-bdd6-0688a03fc2b2"/>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9CD33D86-B6AB-4262-9C4B-73CFB7903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69d791-1bd1-4ce1-bdd6-0688a03fc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6C96FF-FDE0-4BCF-8F21-80FFC77875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Title</vt:lpstr>
      <vt:lpstr>All articles</vt:lpstr>
      <vt:lpstr>Chosen to 2nd round</vt:lpstr>
      <vt:lpstr>Articles for calculations</vt:lpstr>
      <vt:lpstr>Carbon balance indicators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Turunen</dc:creator>
  <cp:keywords/>
  <dc:description/>
  <cp:lastModifiedBy>Soimakallio Sampo</cp:lastModifiedBy>
  <cp:revision/>
  <dcterms:created xsi:type="dcterms:W3CDTF">2020-10-23T15:07:04Z</dcterms:created>
  <dcterms:modified xsi:type="dcterms:W3CDTF">2022-02-22T08:58:07Z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0x010100824DA14FFEC8594E93806193AF83A5EB</vt:lpwstr>
  </property>
</Properties>
</file>