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yang\Documents\MGS_2011\Scientific papers\REE partititioning between fluid and silicate melt\Minerals\"/>
    </mc:Choice>
  </mc:AlternateContent>
  <bookViews>
    <workbookView xWindow="0" yWindow="0" windowWidth="23280" windowHeight="12624"/>
  </bookViews>
  <sheets>
    <sheet name="Supplementart Table 1" sheetId="9" r:id="rId1"/>
    <sheet name="Supplementary Table 2" sheetId="5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E30" i="9" l="1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D24" i="9" l="1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4" i="9"/>
  <c r="D5" i="9"/>
  <c r="D6" i="9"/>
  <c r="D7" i="9"/>
  <c r="D8" i="9"/>
  <c r="D9" i="9"/>
  <c r="D10" i="9"/>
  <c r="D3" i="9"/>
</calcChain>
</file>

<file path=xl/sharedStrings.xml><?xml version="1.0" encoding="utf-8"?>
<sst xmlns="http://schemas.openxmlformats.org/spreadsheetml/2006/main" count="71" uniqueCount="46">
  <si>
    <t>La</t>
  </si>
  <si>
    <t>Ce</t>
  </si>
  <si>
    <t>Nd</t>
  </si>
  <si>
    <t>Sm</t>
  </si>
  <si>
    <t>Eu</t>
  </si>
  <si>
    <t>Tb</t>
  </si>
  <si>
    <t>Yb</t>
  </si>
  <si>
    <t>Lu</t>
  </si>
  <si>
    <t>Gd</t>
  </si>
  <si>
    <t>Experiment</t>
  </si>
  <si>
    <t xml:space="preserve">*Notes: </t>
  </si>
  <si>
    <t>P (kb)</t>
  </si>
  <si>
    <t>ASI</t>
  </si>
  <si>
    <t>References</t>
  </si>
  <si>
    <t>A1_RQ</t>
  </si>
  <si>
    <t>B0_RQ</t>
  </si>
  <si>
    <t>B1_RQ</t>
  </si>
  <si>
    <t>C1_RQ</t>
  </si>
  <si>
    <t>D0_QR</t>
  </si>
  <si>
    <t>D1_RQ</t>
  </si>
  <si>
    <t>Dy</t>
  </si>
  <si>
    <t>Er</t>
  </si>
  <si>
    <t>JN</t>
  </si>
  <si>
    <t>SP_1</t>
  </si>
  <si>
    <t>SP_2</t>
  </si>
  <si>
    <t>SP_3</t>
  </si>
  <si>
    <t>SP_5</t>
  </si>
  <si>
    <t>SP_4</t>
  </si>
  <si>
    <t>SP_6</t>
  </si>
  <si>
    <r>
      <t>T (</t>
    </r>
    <r>
      <rPr>
        <vertAlign val="superscript"/>
        <sz val="10"/>
        <color theme="1"/>
        <rFont val="Arial"/>
        <family val="2"/>
      </rPr>
      <t>o</t>
    </r>
    <r>
      <rPr>
        <sz val="10"/>
        <color theme="1"/>
        <rFont val="Arial"/>
        <family val="2"/>
      </rPr>
      <t xml:space="preserve">C) </t>
    </r>
  </si>
  <si>
    <t>SP_7</t>
  </si>
  <si>
    <t>SP_8</t>
  </si>
  <si>
    <r>
      <t xml:space="preserve">3 - Magmatic vapour phase with 1.23 </t>
    </r>
    <r>
      <rPr>
        <i/>
        <sz val="10"/>
        <rFont val="Arial"/>
        <family val="2"/>
      </rPr>
      <t>M</t>
    </r>
    <r>
      <rPr>
        <sz val="10"/>
        <rFont val="Arial"/>
        <family val="2"/>
      </rPr>
      <t xml:space="preserve"> Cl</t>
    </r>
    <r>
      <rPr>
        <vertAlign val="superscript"/>
        <sz val="10"/>
        <rFont val="Arial"/>
        <family val="2"/>
      </rPr>
      <t>-</t>
    </r>
    <r>
      <rPr>
        <sz val="10"/>
        <rFont val="Arial"/>
        <family val="2"/>
      </rPr>
      <t xml:space="preserve"> in equilibrium with granite melt</t>
    </r>
  </si>
  <si>
    <r>
      <t>8 - Calculated fluid with threshold Cl</t>
    </r>
    <r>
      <rPr>
        <vertAlign val="superscript"/>
        <sz val="10"/>
        <color theme="1"/>
        <rFont val="Arial"/>
        <family val="2"/>
      </rPr>
      <t xml:space="preserve">- </t>
    </r>
    <r>
      <rPr>
        <sz val="10"/>
        <color theme="1"/>
        <rFont val="Arial"/>
        <family val="2"/>
      </rPr>
      <t>in equilibrium with granite melt</t>
    </r>
  </si>
  <si>
    <t>1 - The Lake George granodiorite (data from [5])</t>
  </si>
  <si>
    <t xml:space="preserve">2 - Mineralized quartz-feldspar porphyry (data from [26]) </t>
  </si>
  <si>
    <t>5 - The Bakircay granodiorite (data from [4])</t>
  </si>
  <si>
    <t>6 - Potassic altered rock (data from [4])</t>
  </si>
  <si>
    <t xml:space="preserve">[1] </t>
  </si>
  <si>
    <t>[2]</t>
  </si>
  <si>
    <t xml:space="preserve">[3] </t>
  </si>
  <si>
    <t>Supplementary Table 2. REE concentrations (ppm).</t>
  </si>
  <si>
    <r>
      <rPr>
        <b/>
        <sz val="12"/>
        <color theme="1"/>
        <rFont val="Arial"/>
        <family val="2"/>
      </rPr>
      <t>Supplementary Table 1</t>
    </r>
    <r>
      <rPr>
        <sz val="12"/>
        <color theme="1"/>
        <rFont val="Arial"/>
        <family val="2"/>
      </rPr>
      <t xml:space="preserve">. Experimental REE fluid-granitic melt partition coefficients and chlorine molalities (unit in </t>
    </r>
    <r>
      <rPr>
        <i/>
        <sz val="12"/>
        <color theme="1"/>
        <rFont val="Arial"/>
        <family val="2"/>
      </rPr>
      <t>M</t>
    </r>
    <r>
      <rPr>
        <sz val="12"/>
        <color theme="1"/>
        <rFont val="Arial"/>
        <family val="2"/>
      </rPr>
      <t>) of fluids in equilibrium with granitic melts*.</t>
    </r>
  </si>
  <si>
    <r>
      <t xml:space="preserve">7 - Calculated fluid with 3.50 </t>
    </r>
    <r>
      <rPr>
        <i/>
        <sz val="10"/>
        <color theme="1"/>
        <rFont val="Arial"/>
        <family val="2"/>
      </rPr>
      <t>M</t>
    </r>
    <r>
      <rPr>
        <sz val="10"/>
        <color theme="1"/>
        <rFont val="Arial"/>
        <family val="2"/>
      </rPr>
      <t xml:space="preserve"> Cl</t>
    </r>
    <r>
      <rPr>
        <vertAlign val="superscript"/>
        <sz val="10"/>
        <color theme="1"/>
        <rFont val="Arial"/>
        <family val="2"/>
      </rPr>
      <t xml:space="preserve">- </t>
    </r>
    <r>
      <rPr>
        <sz val="10"/>
        <color theme="1"/>
        <rFont val="Arial"/>
        <family val="2"/>
      </rPr>
      <t>in equilibrium with granite melt</t>
    </r>
  </si>
  <si>
    <r>
      <t xml:space="preserve">4 - Magmatic vapour phase with 3.02 </t>
    </r>
    <r>
      <rPr>
        <i/>
        <sz val="10"/>
        <rFont val="Arial"/>
        <family val="2"/>
      </rPr>
      <t>M</t>
    </r>
    <r>
      <rPr>
        <sz val="10"/>
        <rFont val="Arial"/>
        <family val="2"/>
      </rPr>
      <t xml:space="preserve"> Cl</t>
    </r>
    <r>
      <rPr>
        <vertAlign val="superscript"/>
        <sz val="10"/>
        <rFont val="Arial"/>
        <family val="2"/>
      </rPr>
      <t>-</t>
    </r>
    <r>
      <rPr>
        <sz val="10"/>
        <rFont val="Arial"/>
        <family val="2"/>
      </rPr>
      <t xml:space="preserve"> in equilibrium with granite melt</t>
    </r>
  </si>
  <si>
    <t xml:space="preserve">Note: the variables are explained in Table 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</si>
</sst>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_);[Red]\(0.0\)"/>
    <numFmt numFmtId="166" formatCode="0.0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vertAlign val="superscript"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i/>
      <sz val="10"/>
      <color theme="1"/>
      <name val="Arial"/>
      <family val="2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left" vertical="top"/>
    </xf>
    <xf numFmtId="166" fontId="2" fillId="0" borderId="0" xfId="0" applyNumberFormat="1" applyFont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166" fontId="2" fillId="0" borderId="1" xfId="0" applyNumberFormat="1" applyFont="1" applyBorder="1" applyAlignment="1">
      <alignment horizontal="left" vertical="top"/>
    </xf>
    <xf numFmtId="166" fontId="2" fillId="0" borderId="1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166" fontId="2" fillId="0" borderId="0" xfId="0" applyNumberFormat="1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166" fontId="2" fillId="0" borderId="2" xfId="0" applyNumberFormat="1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2" fontId="2" fillId="0" borderId="0" xfId="0" applyNumberFormat="1" applyFont="1" applyAlignment="1">
      <alignment horizontal="left" vertical="top"/>
    </xf>
    <xf numFmtId="164" fontId="2" fillId="0" borderId="2" xfId="0" applyNumberFormat="1" applyFont="1" applyBorder="1" applyAlignment="1">
      <alignment horizontal="left" vertical="top"/>
    </xf>
    <xf numFmtId="2" fontId="2" fillId="0" borderId="0" xfId="0" applyNumberFormat="1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1" fontId="1" fillId="0" borderId="0" xfId="0" applyNumberFormat="1" applyFont="1" applyAlignment="1">
      <alignment horizontal="left" vertical="top"/>
    </xf>
    <xf numFmtId="1" fontId="2" fillId="0" borderId="0" xfId="0" applyNumberFormat="1" applyFont="1" applyAlignment="1">
      <alignment horizontal="left" vertical="top"/>
    </xf>
    <xf numFmtId="164" fontId="1" fillId="0" borderId="0" xfId="0" applyNumberFormat="1" applyFont="1" applyAlignment="1">
      <alignment horizontal="left" vertical="top"/>
    </xf>
    <xf numFmtId="165" fontId="2" fillId="0" borderId="0" xfId="0" applyNumberFormat="1" applyFont="1" applyAlignment="1">
      <alignment horizontal="left" vertical="top"/>
    </xf>
    <xf numFmtId="164" fontId="1" fillId="0" borderId="2" xfId="0" applyNumberFormat="1" applyFont="1" applyBorder="1" applyAlignment="1">
      <alignment horizontal="left" vertical="top"/>
    </xf>
    <xf numFmtId="165" fontId="2" fillId="0" borderId="2" xfId="0" applyNumberFormat="1" applyFont="1" applyBorder="1" applyAlignment="1">
      <alignment horizontal="left" vertical="top"/>
    </xf>
    <xf numFmtId="164" fontId="1" fillId="0" borderId="0" xfId="0" applyNumberFormat="1" applyFont="1" applyBorder="1" applyAlignment="1">
      <alignment horizontal="left" vertical="top"/>
    </xf>
    <xf numFmtId="165" fontId="2" fillId="0" borderId="0" xfId="0" applyNumberFormat="1" applyFont="1" applyBorder="1" applyAlignment="1">
      <alignment horizontal="left" vertical="top"/>
    </xf>
    <xf numFmtId="2" fontId="2" fillId="0" borderId="0" xfId="0" applyNumberFormat="1" applyFont="1" applyAlignment="1">
      <alignment horizontal="left"/>
    </xf>
    <xf numFmtId="2" fontId="2" fillId="0" borderId="0" xfId="0" applyNumberFormat="1" applyFont="1" applyBorder="1" applyAlignment="1">
      <alignment horizontal="left"/>
    </xf>
    <xf numFmtId="2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4</xdr:col>
      <xdr:colOff>243840</xdr:colOff>
      <xdr:row>2</xdr:row>
      <xdr:rowOff>30480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2880"/>
          <a:ext cx="243840" cy="205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1</xdr:row>
      <xdr:rowOff>0</xdr:rowOff>
    </xdr:from>
    <xdr:to>
      <xdr:col>5</xdr:col>
      <xdr:colOff>228600</xdr:colOff>
      <xdr:row>2</xdr:row>
      <xdr:rowOff>30480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40" y="182880"/>
          <a:ext cx="228600" cy="205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1</xdr:row>
      <xdr:rowOff>0</xdr:rowOff>
    </xdr:from>
    <xdr:to>
      <xdr:col>6</xdr:col>
      <xdr:colOff>228600</xdr:colOff>
      <xdr:row>2</xdr:row>
      <xdr:rowOff>38100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182880"/>
          <a:ext cx="228600" cy="213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0</xdr:colOff>
      <xdr:row>1</xdr:row>
      <xdr:rowOff>0</xdr:rowOff>
    </xdr:from>
    <xdr:to>
      <xdr:col>7</xdr:col>
      <xdr:colOff>251460</xdr:colOff>
      <xdr:row>2</xdr:row>
      <xdr:rowOff>38100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0860" y="182880"/>
          <a:ext cx="251460" cy="213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0</xdr:colOff>
      <xdr:row>1</xdr:row>
      <xdr:rowOff>0</xdr:rowOff>
    </xdr:from>
    <xdr:to>
      <xdr:col>8</xdr:col>
      <xdr:colOff>266700</xdr:colOff>
      <xdr:row>2</xdr:row>
      <xdr:rowOff>45720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820" y="205740"/>
          <a:ext cx="266700" cy="213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1</xdr:row>
      <xdr:rowOff>0</xdr:rowOff>
    </xdr:from>
    <xdr:to>
      <xdr:col>9</xdr:col>
      <xdr:colOff>236220</xdr:colOff>
      <xdr:row>2</xdr:row>
      <xdr:rowOff>38100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6780" y="205740"/>
          <a:ext cx="236220" cy="205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0</xdr:colOff>
      <xdr:row>1</xdr:row>
      <xdr:rowOff>0</xdr:rowOff>
    </xdr:from>
    <xdr:to>
      <xdr:col>10</xdr:col>
      <xdr:colOff>243840</xdr:colOff>
      <xdr:row>2</xdr:row>
      <xdr:rowOff>45720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9740" y="205740"/>
          <a:ext cx="243840" cy="213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1</xdr:row>
      <xdr:rowOff>0</xdr:rowOff>
    </xdr:from>
    <xdr:to>
      <xdr:col>11</xdr:col>
      <xdr:colOff>228600</xdr:colOff>
      <xdr:row>2</xdr:row>
      <xdr:rowOff>45720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205740"/>
          <a:ext cx="228600" cy="213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243840</xdr:colOff>
      <xdr:row>2</xdr:row>
      <xdr:rowOff>38100</xdr:rowOff>
    </xdr:to>
    <xdr:pic>
      <xdr:nvPicPr>
        <xdr:cNvPr id="1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660" y="205740"/>
          <a:ext cx="243840" cy="205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0</xdr:colOff>
      <xdr:row>1</xdr:row>
      <xdr:rowOff>0</xdr:rowOff>
    </xdr:from>
    <xdr:to>
      <xdr:col>13</xdr:col>
      <xdr:colOff>236220</xdr:colOff>
      <xdr:row>2</xdr:row>
      <xdr:rowOff>45720</xdr:rowOff>
    </xdr:to>
    <xdr:pic>
      <xdr:nvPicPr>
        <xdr:cNvPr id="20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8620" y="205740"/>
          <a:ext cx="236220" cy="213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0</xdr:colOff>
      <xdr:row>1</xdr:row>
      <xdr:rowOff>0</xdr:rowOff>
    </xdr:from>
    <xdr:to>
      <xdr:col>14</xdr:col>
      <xdr:colOff>228600</xdr:colOff>
      <xdr:row>2</xdr:row>
      <xdr:rowOff>38100</xdr:rowOff>
    </xdr:to>
    <xdr:pic>
      <xdr:nvPicPr>
        <xdr:cNvPr id="21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1580" y="205740"/>
          <a:ext cx="228600" cy="205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yang/Documents/MGS_2011/Scientific%20papers/REE%20partititioning%20between%20fluid%20and%20silicate%20melt/Table%201_working%20on%20REE%20partition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4"/>
      <sheetName val="Supplementary Table 2"/>
      <sheetName val="Supplementart Table 1"/>
      <sheetName val="Data"/>
      <sheetName val="Flynn-Burnham 1978"/>
      <sheetName val="Reed et al 2000"/>
      <sheetName val="rocks-ree patterns"/>
      <sheetName val="more data-K-REE"/>
      <sheetName val="K-C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8">
          <cell r="F98" t="str">
            <v>m_Cl</v>
          </cell>
        </row>
        <row r="99">
          <cell r="E99" t="str">
            <v>La</v>
          </cell>
          <cell r="F99">
            <v>2.5664323191149481</v>
          </cell>
        </row>
        <row r="100">
          <cell r="E100" t="str">
            <v>Ce</v>
          </cell>
          <cell r="F100">
            <v>2.3716896614842105</v>
          </cell>
        </row>
        <row r="101">
          <cell r="E101" t="str">
            <v>Pr</v>
          </cell>
          <cell r="F101"/>
        </row>
        <row r="102">
          <cell r="E102" t="str">
            <v>Nd</v>
          </cell>
          <cell r="F102">
            <v>2.4523845812529275</v>
          </cell>
        </row>
        <row r="103">
          <cell r="E103"/>
          <cell r="F103"/>
        </row>
        <row r="104">
          <cell r="E104" t="str">
            <v>Sm</v>
          </cell>
          <cell r="F104">
            <v>2.6052222571834527</v>
          </cell>
        </row>
        <row r="105">
          <cell r="E105" t="str">
            <v>Eu</v>
          </cell>
          <cell r="F105">
            <v>3.4657242157757322</v>
          </cell>
        </row>
        <row r="106">
          <cell r="E106" t="str">
            <v>Gd</v>
          </cell>
          <cell r="F106">
            <v>2.8763539104651183</v>
          </cell>
        </row>
        <row r="107">
          <cell r="E107" t="str">
            <v>Tb</v>
          </cell>
          <cell r="F107">
            <v>2.8695001466500232</v>
          </cell>
        </row>
        <row r="108">
          <cell r="E108" t="str">
            <v>Dy</v>
          </cell>
          <cell r="F108"/>
        </row>
        <row r="109">
          <cell r="E109" t="str">
            <v>Ho</v>
          </cell>
          <cell r="F109">
            <v>3.44</v>
          </cell>
        </row>
        <row r="110">
          <cell r="E110" t="str">
            <v>Er</v>
          </cell>
          <cell r="F110"/>
        </row>
        <row r="111">
          <cell r="E111" t="str">
            <v>Tm</v>
          </cell>
          <cell r="F111"/>
        </row>
        <row r="112">
          <cell r="E112" t="str">
            <v>Yb</v>
          </cell>
          <cell r="F112">
            <v>3.4725747790162709</v>
          </cell>
        </row>
        <row r="113">
          <cell r="E113" t="str">
            <v>Lu</v>
          </cell>
          <cell r="F113">
            <v>3.3057445092289721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topLeftCell="A10" workbookViewId="0">
      <selection activeCell="A31" sqref="A31"/>
    </sheetView>
  </sheetViews>
  <sheetFormatPr defaultRowHeight="13.2" x14ac:dyDescent="0.3"/>
  <cols>
    <col min="1" max="4" width="11.109375" style="1" customWidth="1"/>
    <col min="5" max="5" width="9.6640625" style="2" customWidth="1"/>
    <col min="6" max="6" width="12" style="2" bestFit="1" customWidth="1"/>
    <col min="7" max="7" width="11.88671875" style="2" customWidth="1"/>
    <col min="8" max="15" width="12" style="2" bestFit="1" customWidth="1"/>
    <col min="16" max="16" width="26.21875" style="1" customWidth="1"/>
    <col min="17" max="16384" width="8.88671875" style="1"/>
  </cols>
  <sheetData>
    <row r="1" spans="1:16" ht="16.2" thickBot="1" x14ac:dyDescent="0.35">
      <c r="A1" s="10" t="s">
        <v>42</v>
      </c>
      <c r="B1" s="10"/>
      <c r="C1" s="10"/>
      <c r="D1" s="10"/>
    </row>
    <row r="2" spans="1:16" ht="15.6" x14ac:dyDescent="0.3">
      <c r="A2" s="3" t="s">
        <v>9</v>
      </c>
      <c r="B2" s="3" t="s">
        <v>11</v>
      </c>
      <c r="C2" s="3" t="s">
        <v>29</v>
      </c>
      <c r="D2" s="3" t="s">
        <v>12</v>
      </c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3" t="s">
        <v>13</v>
      </c>
    </row>
    <row r="3" spans="1:16" x14ac:dyDescent="0.3">
      <c r="A3" s="1" t="s">
        <v>23</v>
      </c>
      <c r="B3" s="11">
        <v>4</v>
      </c>
      <c r="C3" s="1">
        <v>800</v>
      </c>
      <c r="D3" s="12">
        <f>(2*15.26/101.96)/(1.03/56.08+2*4.87/61.98+2*4.12/94.2)</f>
        <v>1.1382024566489761</v>
      </c>
      <c r="E3" s="2">
        <v>0.44900000000000001</v>
      </c>
      <c r="K3" s="2">
        <v>8.3999999999999995E-3</v>
      </c>
      <c r="P3" s="1" t="s">
        <v>38</v>
      </c>
    </row>
    <row r="4" spans="1:16" x14ac:dyDescent="0.3">
      <c r="A4" s="1" t="s">
        <v>24</v>
      </c>
      <c r="B4" s="11">
        <v>4</v>
      </c>
      <c r="C4" s="1">
        <v>800</v>
      </c>
      <c r="D4" s="12">
        <f t="shared" ref="D4:D10" si="0">(2*15.26/101.96)/(1.03/56.08+2*4.87/61.98+2*4.12/94.2)</f>
        <v>1.1382024566489761</v>
      </c>
      <c r="E4" s="2">
        <v>0.64600000000000002</v>
      </c>
      <c r="G4" s="2">
        <v>2.86E-2</v>
      </c>
      <c r="J4" s="2">
        <v>6.13E-2</v>
      </c>
      <c r="K4" s="2">
        <v>2.0400000000000001E-2</v>
      </c>
      <c r="N4" s="2">
        <v>1.7000000000000001E-2</v>
      </c>
      <c r="P4" s="1" t="s">
        <v>38</v>
      </c>
    </row>
    <row r="5" spans="1:16" x14ac:dyDescent="0.3">
      <c r="A5" s="1" t="s">
        <v>25</v>
      </c>
      <c r="B5" s="11">
        <v>4</v>
      </c>
      <c r="C5" s="1">
        <v>800</v>
      </c>
      <c r="D5" s="12">
        <f t="shared" si="0"/>
        <v>1.1382024566489761</v>
      </c>
      <c r="E5" s="2">
        <v>0.71599999999999997</v>
      </c>
      <c r="G5" s="2">
        <v>3.3300000000000003E-2</v>
      </c>
      <c r="J5" s="2">
        <v>6.9000000000000006E-2</v>
      </c>
      <c r="K5" s="2">
        <v>2.4400000000000002E-2</v>
      </c>
      <c r="N5" s="2">
        <v>2.1999999999999999E-2</v>
      </c>
      <c r="P5" s="1" t="s">
        <v>38</v>
      </c>
    </row>
    <row r="6" spans="1:16" x14ac:dyDescent="0.3">
      <c r="A6" s="1" t="s">
        <v>27</v>
      </c>
      <c r="B6" s="11">
        <v>4</v>
      </c>
      <c r="C6" s="1">
        <v>800</v>
      </c>
      <c r="D6" s="12">
        <f t="shared" si="0"/>
        <v>1.1382024566489761</v>
      </c>
      <c r="E6" s="2">
        <v>0.753</v>
      </c>
      <c r="G6" s="2">
        <v>4.1700000000000001E-2</v>
      </c>
      <c r="J6" s="2">
        <v>9.8000000000000004E-2</v>
      </c>
      <c r="K6" s="2">
        <v>3.6999999999999998E-2</v>
      </c>
      <c r="N6" s="2">
        <v>2.3E-2</v>
      </c>
      <c r="P6" s="1" t="s">
        <v>38</v>
      </c>
    </row>
    <row r="7" spans="1:16" x14ac:dyDescent="0.3">
      <c r="A7" s="1" t="s">
        <v>26</v>
      </c>
      <c r="B7" s="11">
        <v>4</v>
      </c>
      <c r="C7" s="1">
        <v>800</v>
      </c>
      <c r="D7" s="12">
        <f t="shared" si="0"/>
        <v>1.1382024566489761</v>
      </c>
      <c r="E7" s="2">
        <v>0.86</v>
      </c>
      <c r="G7" s="2">
        <v>6.6600000000000006E-2</v>
      </c>
      <c r="J7" s="2">
        <v>0.15870000000000001</v>
      </c>
      <c r="K7" s="2">
        <v>4.5499999999999999E-2</v>
      </c>
      <c r="N7" s="2">
        <v>3.0300000000000001E-2</v>
      </c>
      <c r="P7" s="1" t="s">
        <v>38</v>
      </c>
    </row>
    <row r="8" spans="1:16" x14ac:dyDescent="0.3">
      <c r="A8" s="1" t="s">
        <v>28</v>
      </c>
      <c r="B8" s="11">
        <v>4</v>
      </c>
      <c r="C8" s="1">
        <v>800</v>
      </c>
      <c r="D8" s="12">
        <f t="shared" si="0"/>
        <v>1.1382024566489761</v>
      </c>
      <c r="E8" s="2">
        <v>0.89600000000000002</v>
      </c>
      <c r="K8" s="2">
        <v>0.05</v>
      </c>
      <c r="P8" s="1" t="s">
        <v>38</v>
      </c>
    </row>
    <row r="9" spans="1:16" x14ac:dyDescent="0.3">
      <c r="A9" s="1" t="s">
        <v>30</v>
      </c>
      <c r="B9" s="11">
        <v>4</v>
      </c>
      <c r="C9" s="1">
        <v>800</v>
      </c>
      <c r="D9" s="12">
        <f t="shared" si="0"/>
        <v>1.1382024566489761</v>
      </c>
      <c r="E9" s="2">
        <v>0.91400000000000003</v>
      </c>
      <c r="G9" s="2">
        <v>8.9300000000000004E-2</v>
      </c>
      <c r="J9" s="2">
        <v>0.27800000000000002</v>
      </c>
      <c r="K9" s="2">
        <v>5.5E-2</v>
      </c>
      <c r="N9" s="2">
        <v>4.2000000000000003E-2</v>
      </c>
      <c r="P9" s="1" t="s">
        <v>38</v>
      </c>
    </row>
    <row r="10" spans="1:16" x14ac:dyDescent="0.3">
      <c r="A10" s="1" t="s">
        <v>31</v>
      </c>
      <c r="B10" s="12">
        <v>1.25</v>
      </c>
      <c r="C10" s="1">
        <v>800</v>
      </c>
      <c r="D10" s="12">
        <f t="shared" si="0"/>
        <v>1.1382024566489761</v>
      </c>
      <c r="E10" s="2">
        <v>0.91400000000000003</v>
      </c>
      <c r="G10" s="2">
        <v>0.189</v>
      </c>
      <c r="J10" s="2">
        <v>0.11899999999999999</v>
      </c>
      <c r="K10" s="2">
        <v>0.182</v>
      </c>
      <c r="N10" s="2">
        <v>8.3000000000000004E-2</v>
      </c>
      <c r="P10" s="1" t="s">
        <v>38</v>
      </c>
    </row>
    <row r="11" spans="1:16" x14ac:dyDescent="0.3">
      <c r="A11" s="1" t="s">
        <v>22</v>
      </c>
      <c r="B11" s="11">
        <v>4</v>
      </c>
      <c r="C11" s="1">
        <v>800</v>
      </c>
      <c r="D11" s="12">
        <f>(2*27.8/101.96)/(2*17/61.98)</f>
        <v>0.99407149285763741</v>
      </c>
      <c r="E11" s="2">
        <v>0.91400000000000003</v>
      </c>
      <c r="G11" s="2">
        <v>1.43E-2</v>
      </c>
      <c r="J11" s="2">
        <v>1.7000000000000001E-2</v>
      </c>
      <c r="K11" s="2">
        <v>1.4E-2</v>
      </c>
      <c r="N11" s="2">
        <v>1.49E-2</v>
      </c>
      <c r="P11" s="1" t="s">
        <v>38</v>
      </c>
    </row>
    <row r="12" spans="1:16" x14ac:dyDescent="0.3">
      <c r="A12" s="1">
        <v>13</v>
      </c>
      <c r="B12" s="11">
        <v>2</v>
      </c>
      <c r="C12" s="1">
        <v>800</v>
      </c>
      <c r="D12" s="12">
        <f>(7.53/26.98)/(0.84/40.08+2.84/22.99+3.6/39.09)</f>
        <v>1.179683275502718</v>
      </c>
      <c r="E12" s="2">
        <f>1000*2.35/35.5/(100-2.35)</f>
        <v>0.6779025406921817</v>
      </c>
      <c r="F12" s="2">
        <v>6.1250000000000002E-3</v>
      </c>
      <c r="G12" s="2">
        <v>3.8095238095238095E-3</v>
      </c>
      <c r="H12" s="2">
        <v>2.9230769230769228E-3</v>
      </c>
      <c r="I12" s="2">
        <v>2.195121951219512E-3</v>
      </c>
      <c r="J12" s="2">
        <v>5.7142857142857143E-3</v>
      </c>
      <c r="K12" s="2">
        <v>2.2123893805309734E-3</v>
      </c>
      <c r="L12" s="2">
        <v>1.8604651162790699E-3</v>
      </c>
      <c r="M12" s="2">
        <v>1.4516129032258066E-3</v>
      </c>
      <c r="N12" s="2">
        <v>1.4560439560439562E-3</v>
      </c>
      <c r="O12" s="2">
        <v>1.3148148148148147E-3</v>
      </c>
      <c r="P12" s="1" t="s">
        <v>39</v>
      </c>
    </row>
    <row r="13" spans="1:16" x14ac:dyDescent="0.3">
      <c r="A13" s="1">
        <v>16</v>
      </c>
      <c r="B13" s="11">
        <v>2</v>
      </c>
      <c r="C13" s="1">
        <v>800</v>
      </c>
      <c r="D13" s="12">
        <f>(7.52/26.98)/(2.5/22.99+4/39.09+1.07/40.08)</f>
        <v>1.1722585379561132</v>
      </c>
      <c r="E13" s="2">
        <f>1000*2.5/35.5/(100-2.5)</f>
        <v>0.72228241242325741</v>
      </c>
      <c r="F13" s="2">
        <v>7.1428571428571435E-3</v>
      </c>
      <c r="G13" s="2">
        <v>3.821656050955414E-3</v>
      </c>
      <c r="H13" s="2">
        <v>2.1044546850998466E-3</v>
      </c>
      <c r="I13" s="2">
        <v>1.7500000000000003E-3</v>
      </c>
      <c r="J13" s="2">
        <v>4.5152354570637118E-3</v>
      </c>
      <c r="K13" s="2">
        <v>1.3761467889908258E-3</v>
      </c>
      <c r="L13" s="2">
        <v>1.6341463414634148E-3</v>
      </c>
      <c r="M13" s="2">
        <v>1.3810316139767054E-3</v>
      </c>
      <c r="N13" s="2">
        <v>1.2994350282485875E-3</v>
      </c>
      <c r="O13" s="2">
        <v>1.25E-3</v>
      </c>
      <c r="P13" s="1" t="s">
        <v>39</v>
      </c>
    </row>
    <row r="14" spans="1:16" x14ac:dyDescent="0.3">
      <c r="A14" s="1">
        <v>17</v>
      </c>
      <c r="B14" s="11">
        <v>2</v>
      </c>
      <c r="C14" s="1">
        <v>800</v>
      </c>
      <c r="D14" s="12">
        <f>(7/26.98)/(2.24/22.99+3.18/39.09+0.85/40.08)</f>
        <v>1.2973092449498318</v>
      </c>
      <c r="E14" s="2">
        <f>1000*5.2/35.5/(100-5.2)</f>
        <v>1.5451357936649432</v>
      </c>
      <c r="F14" s="2">
        <v>0.11449275362318841</v>
      </c>
      <c r="G14" s="2">
        <v>0.10726256983240223</v>
      </c>
      <c r="H14" s="2">
        <v>0.10128205128205128</v>
      </c>
      <c r="I14" s="2">
        <v>0.08</v>
      </c>
      <c r="J14" s="2">
        <v>0.1340057636887608</v>
      </c>
      <c r="K14" s="2">
        <v>7.301587301587302E-2</v>
      </c>
      <c r="L14" s="2">
        <v>6.0147058823529408E-2</v>
      </c>
      <c r="N14" s="2">
        <v>3.7037037037037035E-2</v>
      </c>
      <c r="O14" s="2">
        <v>3.4000000000000002E-2</v>
      </c>
      <c r="P14" s="1" t="s">
        <v>39</v>
      </c>
    </row>
    <row r="15" spans="1:16" x14ac:dyDescent="0.3">
      <c r="A15" s="1">
        <v>18</v>
      </c>
      <c r="B15" s="11">
        <v>2</v>
      </c>
      <c r="C15" s="1">
        <v>800</v>
      </c>
      <c r="D15" s="12">
        <f>(7.6/26.98)/(2.41/22.99+4.21/39.09+0.51/40.08)</f>
        <v>1.2505504730955401</v>
      </c>
      <c r="E15" s="2">
        <f>1000*5.2/35.5/(100-5.2)</f>
        <v>1.5451357936649432</v>
      </c>
      <c r="F15" s="2">
        <v>0.12266666666666666</v>
      </c>
      <c r="G15" s="2">
        <v>0.11734693877551021</v>
      </c>
      <c r="H15" s="2">
        <v>0.11686746987951807</v>
      </c>
      <c r="I15" s="2">
        <v>9.1249999999999998E-2</v>
      </c>
      <c r="J15" s="2">
        <v>0.1236842105263158</v>
      </c>
      <c r="K15" s="2">
        <v>0.08</v>
      </c>
      <c r="L15" s="2">
        <v>6.9014084507042259E-2</v>
      </c>
      <c r="N15" s="2">
        <v>3.9750000000000001E-2</v>
      </c>
      <c r="O15" s="2">
        <v>3.318181818181818E-2</v>
      </c>
      <c r="P15" s="1" t="s">
        <v>39</v>
      </c>
    </row>
    <row r="16" spans="1:16" x14ac:dyDescent="0.3">
      <c r="A16" s="1">
        <v>21</v>
      </c>
      <c r="B16" s="11">
        <v>2</v>
      </c>
      <c r="C16" s="1">
        <v>800</v>
      </c>
      <c r="D16" s="12">
        <f>(7.68/26.98)/(2.55/22.99+4.23/39.09+0.455/40.08)</f>
        <v>1.2350440294932923</v>
      </c>
      <c r="E16" s="2">
        <f>1000*12.6/35.5/(100-12.6)</f>
        <v>4.060979147194379</v>
      </c>
      <c r="F16" s="2">
        <v>1.855072463768116</v>
      </c>
      <c r="G16" s="2">
        <v>1.8705035971223021</v>
      </c>
      <c r="H16" s="2">
        <v>1.7133956386292835</v>
      </c>
      <c r="I16" s="2">
        <v>1.4285714285714286</v>
      </c>
      <c r="J16" s="2">
        <v>1.0683760683760684</v>
      </c>
      <c r="K16" s="2">
        <v>1.1724137931034482</v>
      </c>
      <c r="L16" s="2">
        <v>1.1134903640256959</v>
      </c>
      <c r="M16" s="2">
        <v>0.8666666666666667</v>
      </c>
      <c r="N16" s="2">
        <v>0.54940711462450598</v>
      </c>
      <c r="O16" s="2">
        <v>0.48974358974358978</v>
      </c>
      <c r="P16" s="1" t="s">
        <v>39</v>
      </c>
    </row>
    <row r="17" spans="1:16" x14ac:dyDescent="0.3">
      <c r="A17" s="1">
        <v>22</v>
      </c>
      <c r="B17" s="11">
        <v>2</v>
      </c>
      <c r="C17" s="1">
        <v>800</v>
      </c>
      <c r="D17" s="12">
        <f>(7.88/26.98)/(2.33/22.99+4.8/39.09+0.54/40.08)</f>
        <v>1.2291655602292328</v>
      </c>
      <c r="E17" s="2">
        <f>1000*13.4/35.5/(100-13.4)</f>
        <v>4.3587158052239534</v>
      </c>
      <c r="F17" s="2">
        <v>1.7692307692307692</v>
      </c>
      <c r="G17" s="2">
        <v>1.6819923371647507</v>
      </c>
      <c r="H17" s="2">
        <v>1.7647058823529411</v>
      </c>
      <c r="I17" s="2">
        <v>1.3714285714285714</v>
      </c>
      <c r="J17" s="2">
        <v>1.0271739130434783</v>
      </c>
      <c r="K17" s="2">
        <v>1.2232142857142858</v>
      </c>
      <c r="L17" s="2">
        <v>1.0625</v>
      </c>
      <c r="M17" s="2">
        <v>0.82352941176470584</v>
      </c>
      <c r="N17" s="2">
        <v>0.52558139534883719</v>
      </c>
      <c r="O17" s="2">
        <v>0.42394366197183098</v>
      </c>
      <c r="P17" s="1" t="s">
        <v>39</v>
      </c>
    </row>
    <row r="18" spans="1:16" x14ac:dyDescent="0.3">
      <c r="A18" s="1">
        <v>23</v>
      </c>
      <c r="B18" s="11">
        <v>2</v>
      </c>
      <c r="C18" s="1">
        <v>800</v>
      </c>
      <c r="D18" s="12">
        <f>7.04/26.98/(2.34/22.99+4.3/39.09+0.81/40.08)</f>
        <v>1.1247373298312584</v>
      </c>
      <c r="E18" s="2">
        <f>1000*13.4/35.5/(100-13.4)</f>
        <v>4.3587158052239534</v>
      </c>
      <c r="F18" s="2">
        <v>1.8282548476454292</v>
      </c>
      <c r="G18" s="2">
        <v>1.6688311688311688</v>
      </c>
      <c r="H18" s="2">
        <v>1.6718266253869969</v>
      </c>
      <c r="I18" s="2">
        <v>1.352549889135255</v>
      </c>
      <c r="J18" s="2">
        <v>1.0952380952380951</v>
      </c>
      <c r="K18" s="2">
        <v>1.1232876712328768</v>
      </c>
      <c r="L18" s="2">
        <v>1.0185185185185186</v>
      </c>
      <c r="M18" s="2">
        <v>0.80219780219780223</v>
      </c>
      <c r="N18" s="2">
        <v>0.49642857142857144</v>
      </c>
      <c r="O18" s="2">
        <v>0.45714285714285713</v>
      </c>
      <c r="P18" s="1" t="s">
        <v>39</v>
      </c>
    </row>
    <row r="19" spans="1:16" x14ac:dyDescent="0.3">
      <c r="A19" s="1">
        <v>24</v>
      </c>
      <c r="B19" s="11">
        <v>2</v>
      </c>
      <c r="C19" s="1">
        <v>800</v>
      </c>
      <c r="D19" s="12">
        <f>7.38/26.98/(2.32/22.99+5/39.09+0.42/40.08)</f>
        <v>1.1430554552142727</v>
      </c>
      <c r="E19" s="2">
        <f>1000*13.1/35.5/(100-13.1)</f>
        <v>4.2464221462260321</v>
      </c>
      <c r="F19" s="2">
        <v>2.5308641975308643</v>
      </c>
      <c r="G19" s="2">
        <v>2.5077399380804954</v>
      </c>
      <c r="H19" s="2">
        <v>2.4492753623188408</v>
      </c>
      <c r="I19" s="2">
        <v>2.0638297872340425</v>
      </c>
      <c r="J19" s="2">
        <v>1.1500000000000001</v>
      </c>
      <c r="K19" s="2">
        <v>1.8656716417910448</v>
      </c>
      <c r="L19" s="2">
        <v>1.5357142857142858</v>
      </c>
      <c r="M19" s="2">
        <v>1.1304347826086956</v>
      </c>
      <c r="N19" s="2">
        <v>0.75362318840579712</v>
      </c>
      <c r="O19" s="2">
        <v>0.60330578512396693</v>
      </c>
      <c r="P19" s="1" t="s">
        <v>39</v>
      </c>
    </row>
    <row r="20" spans="1:16" x14ac:dyDescent="0.3">
      <c r="A20" s="1">
        <v>25</v>
      </c>
      <c r="B20" s="11">
        <v>2</v>
      </c>
      <c r="C20" s="1">
        <v>800</v>
      </c>
      <c r="D20" s="12">
        <f>7.52/26.98/(2.19/22.99+4.72/39.09+0.423/40.08)</f>
        <v>1.2302496349652376</v>
      </c>
      <c r="E20" s="2">
        <f>1000*12.5/35.5/(100-12.5)</f>
        <v>4.0241448692152924</v>
      </c>
      <c r="F20" s="2">
        <v>2.1052631578947367</v>
      </c>
      <c r="G20" s="2">
        <v>2.1372031662269131</v>
      </c>
      <c r="H20" s="2">
        <v>2.168831168831169</v>
      </c>
      <c r="I20" s="2">
        <v>1.8076923076923077</v>
      </c>
      <c r="J20" s="2">
        <v>1.0757575757575757</v>
      </c>
      <c r="K20" s="2">
        <v>1.5</v>
      </c>
      <c r="L20" s="2">
        <v>1.411764705882353</v>
      </c>
      <c r="M20" s="2">
        <v>1.103448275862069</v>
      </c>
      <c r="N20" s="2">
        <v>0.8</v>
      </c>
      <c r="O20" s="2">
        <v>0.67272727272727273</v>
      </c>
      <c r="P20" s="1" t="s">
        <v>39</v>
      </c>
    </row>
    <row r="21" spans="1:16" x14ac:dyDescent="0.3">
      <c r="A21" s="1">
        <v>105</v>
      </c>
      <c r="B21" s="11">
        <v>2</v>
      </c>
      <c r="C21" s="1">
        <v>800</v>
      </c>
      <c r="D21" s="12">
        <f>7.65/26.98/(2.59/22.99+4.53/39.09+1/40.08)</f>
        <v>1.1185398848155463</v>
      </c>
      <c r="E21" s="2">
        <f>1000*4.6/35.5/(100-4.6)</f>
        <v>1.3582543478902764</v>
      </c>
      <c r="F21" s="2">
        <v>4.0766550522648083E-2</v>
      </c>
      <c r="G21" s="2">
        <v>3.3055555555555553E-2</v>
      </c>
      <c r="H21" s="2">
        <v>2.3275862068965519E-2</v>
      </c>
      <c r="I21" s="2">
        <v>2.3741007194244605E-2</v>
      </c>
      <c r="J21" s="2">
        <v>3.968253968253968E-2</v>
      </c>
      <c r="K21" s="2">
        <v>2.2499999999999999E-2</v>
      </c>
      <c r="L21" s="2">
        <v>2.175438596491228E-2</v>
      </c>
      <c r="M21" s="2">
        <v>2.0250000000000001E-2</v>
      </c>
      <c r="N21" s="2">
        <v>1.5161290322580644E-2</v>
      </c>
      <c r="O21" s="2">
        <v>1.4262295081967214E-2</v>
      </c>
      <c r="P21" s="1" t="s">
        <v>39</v>
      </c>
    </row>
    <row r="22" spans="1:16" x14ac:dyDescent="0.3">
      <c r="A22" s="1">
        <v>106</v>
      </c>
      <c r="B22" s="11">
        <v>2</v>
      </c>
      <c r="C22" s="1">
        <v>800</v>
      </c>
      <c r="D22" s="12">
        <f>7.5/26.98/(2.63/22.99+4.64/39.09+0.84/40.08)</f>
        <v>1.0941823886570865</v>
      </c>
      <c r="E22" s="2">
        <f>1000*4.5/35.5/(100-4.5)</f>
        <v>1.3273357422019025</v>
      </c>
      <c r="F22" s="2">
        <v>7.134146341463414E-2</v>
      </c>
      <c r="G22" s="2">
        <v>7.0646766169154232E-2</v>
      </c>
      <c r="H22" s="2">
        <v>6.5060240963855417E-2</v>
      </c>
      <c r="I22" s="2">
        <v>5.9803921568627447E-2</v>
      </c>
      <c r="J22" s="2">
        <v>6.596638655462185E-2</v>
      </c>
      <c r="K22" s="2">
        <v>5.5882352941176473E-2</v>
      </c>
      <c r="L22" s="2">
        <v>4.6730769230769235E-2</v>
      </c>
      <c r="M22" s="2">
        <v>3.7250554323725059E-2</v>
      </c>
      <c r="N22" s="2">
        <v>2.6991150442477876E-2</v>
      </c>
      <c r="O22" s="2">
        <v>2.3209169054441262E-2</v>
      </c>
      <c r="P22" s="1" t="s">
        <v>39</v>
      </c>
    </row>
    <row r="23" spans="1:16" x14ac:dyDescent="0.3">
      <c r="A23" s="1">
        <v>109</v>
      </c>
      <c r="B23" s="11">
        <v>2</v>
      </c>
      <c r="C23" s="1">
        <v>800</v>
      </c>
      <c r="D23" s="12">
        <f>7.89/26.98/(2.54/22.99+4.6/39.09+1.03/40.08)</f>
        <v>1.1519754321339444</v>
      </c>
      <c r="E23" s="2">
        <f>1000*4.7/35.5/(100-4.7)</f>
        <v>1.3892378404741144</v>
      </c>
      <c r="F23" s="2">
        <v>3.8187702265372166E-2</v>
      </c>
      <c r="G23" s="2">
        <v>3.6752136752136753E-2</v>
      </c>
      <c r="H23" s="2">
        <v>2.5764192139737994E-2</v>
      </c>
      <c r="I23" s="2">
        <v>2.2695035460992909E-2</v>
      </c>
      <c r="J23" s="2">
        <v>3.4079999999999999E-2</v>
      </c>
      <c r="K23" s="2">
        <v>1.9337016574585635E-2</v>
      </c>
      <c r="L23" s="2">
        <v>1.9097222222222224E-2</v>
      </c>
      <c r="M23" s="2">
        <v>1.6228813559322035E-2</v>
      </c>
      <c r="N23" s="2">
        <v>1.5190839694656488E-2</v>
      </c>
      <c r="O23" s="2">
        <v>1.4693877551020406E-2</v>
      </c>
      <c r="P23" s="1" t="s">
        <v>39</v>
      </c>
    </row>
    <row r="24" spans="1:16" x14ac:dyDescent="0.3">
      <c r="A24" s="1">
        <v>110</v>
      </c>
      <c r="B24" s="11">
        <v>2</v>
      </c>
      <c r="C24" s="1">
        <v>800</v>
      </c>
      <c r="D24" s="12">
        <f>7.6/26.98/(2.6/22.99+4.68/39.09+0.98/40.08)</f>
        <v>1.0949310862542792</v>
      </c>
      <c r="E24" s="2">
        <f>1000*4.5/35.5/(100-4.5)</f>
        <v>1.3273357422019025</v>
      </c>
      <c r="F24" s="2">
        <v>3.0623306233062329E-2</v>
      </c>
      <c r="G24" s="2">
        <v>2.5179856115107913E-2</v>
      </c>
      <c r="H24" s="2">
        <v>1.824817518248175E-2</v>
      </c>
      <c r="I24" s="2">
        <v>1.6716417910447763E-2</v>
      </c>
      <c r="J24" s="2">
        <v>2.5878378378378378E-2</v>
      </c>
      <c r="K24" s="2">
        <v>1.8333333333333333E-2</v>
      </c>
      <c r="L24" s="2">
        <v>1.4893617021276596E-2</v>
      </c>
      <c r="M24" s="2">
        <v>1.2945454545454546E-2</v>
      </c>
      <c r="N24" s="2">
        <v>1.1666666666666667E-2</v>
      </c>
      <c r="O24" s="2">
        <v>1.1306306306306307E-2</v>
      </c>
      <c r="P24" s="1" t="s">
        <v>39</v>
      </c>
    </row>
    <row r="25" spans="1:16" x14ac:dyDescent="0.3">
      <c r="A25" s="1" t="s">
        <v>14</v>
      </c>
      <c r="B25" s="11">
        <v>2</v>
      </c>
      <c r="C25" s="1">
        <v>750</v>
      </c>
      <c r="D25" s="1">
        <v>1.1599999999999999</v>
      </c>
      <c r="E25" s="2">
        <f>1000*4.0667/35.5/(100-4.0667)</f>
        <v>1.1941101742300617</v>
      </c>
      <c r="F25" s="2">
        <v>0.02</v>
      </c>
      <c r="N25" s="2">
        <v>4.0000000000000001E-3</v>
      </c>
      <c r="P25" s="1" t="s">
        <v>40</v>
      </c>
    </row>
    <row r="26" spans="1:16" x14ac:dyDescent="0.3">
      <c r="A26" s="1" t="s">
        <v>15</v>
      </c>
      <c r="B26" s="11">
        <v>2</v>
      </c>
      <c r="C26" s="1">
        <v>750</v>
      </c>
      <c r="D26" s="1">
        <v>1.29</v>
      </c>
      <c r="E26" s="2">
        <f>1000*5.487/35.5/(100-5.487)</f>
        <v>1.6353663546992492</v>
      </c>
      <c r="F26" s="2">
        <v>0.13</v>
      </c>
      <c r="P26" s="1" t="s">
        <v>40</v>
      </c>
    </row>
    <row r="27" spans="1:16" x14ac:dyDescent="0.3">
      <c r="A27" s="1" t="s">
        <v>16</v>
      </c>
      <c r="B27" s="11">
        <v>2</v>
      </c>
      <c r="C27" s="1">
        <v>750</v>
      </c>
      <c r="D27" s="1">
        <v>1.1499999999999999</v>
      </c>
      <c r="E27" s="2">
        <f>1000*3.82/35.5/(100-3.82)</f>
        <v>1.1187942795052701</v>
      </c>
      <c r="F27" s="2">
        <v>1.4999999999999999E-2</v>
      </c>
      <c r="P27" s="1" t="s">
        <v>40</v>
      </c>
    </row>
    <row r="28" spans="1:16" x14ac:dyDescent="0.3">
      <c r="A28" s="1" t="s">
        <v>17</v>
      </c>
      <c r="B28" s="11">
        <v>2</v>
      </c>
      <c r="C28" s="1">
        <v>750</v>
      </c>
      <c r="D28" s="1">
        <v>1.1100000000000001</v>
      </c>
      <c r="E28" s="2">
        <f>1000*3.31/35.5/(100-3.31)</f>
        <v>0.96431313082757586</v>
      </c>
      <c r="F28" s="2">
        <v>0.06</v>
      </c>
      <c r="N28" s="2">
        <v>0.06</v>
      </c>
      <c r="P28" s="1" t="s">
        <v>40</v>
      </c>
    </row>
    <row r="29" spans="1:16" x14ac:dyDescent="0.3">
      <c r="A29" s="6" t="s">
        <v>18</v>
      </c>
      <c r="B29" s="11">
        <v>2</v>
      </c>
      <c r="C29" s="1">
        <v>750</v>
      </c>
      <c r="D29" s="6">
        <v>1.32</v>
      </c>
      <c r="E29" s="2">
        <f>1000*5.67/35.5/(100-5.67)</f>
        <v>1.6931867895595776</v>
      </c>
      <c r="F29" s="7">
        <v>0.13</v>
      </c>
      <c r="G29" s="7"/>
      <c r="H29" s="7"/>
      <c r="I29" s="7"/>
      <c r="J29" s="7"/>
      <c r="K29" s="7"/>
      <c r="L29" s="7"/>
      <c r="M29" s="7"/>
      <c r="N29" s="7"/>
      <c r="O29" s="7"/>
      <c r="P29" s="1" t="s">
        <v>40</v>
      </c>
    </row>
    <row r="30" spans="1:16" x14ac:dyDescent="0.3">
      <c r="A30" s="8" t="s">
        <v>19</v>
      </c>
      <c r="B30" s="13">
        <v>2</v>
      </c>
      <c r="C30" s="8">
        <v>750</v>
      </c>
      <c r="D30" s="8">
        <v>1.17</v>
      </c>
      <c r="E30" s="9">
        <f>1000*3.35/35.5/(100-3.35)</f>
        <v>0.97637037954576911</v>
      </c>
      <c r="F30" s="9">
        <v>0.04</v>
      </c>
      <c r="G30" s="9"/>
      <c r="H30" s="9"/>
      <c r="I30" s="9"/>
      <c r="J30" s="9"/>
      <c r="K30" s="9"/>
      <c r="L30" s="9"/>
      <c r="M30" s="9"/>
      <c r="N30" s="9"/>
      <c r="O30" s="9"/>
      <c r="P30" s="8" t="s">
        <v>40</v>
      </c>
    </row>
    <row r="31" spans="1:16" x14ac:dyDescent="0.3">
      <c r="A31" s="1" t="s">
        <v>45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F27" sqref="F27"/>
    </sheetView>
  </sheetViews>
  <sheetFormatPr defaultColWidth="9.109375" defaultRowHeight="13.2" x14ac:dyDescent="0.3"/>
  <cols>
    <col min="1" max="1" width="9.109375" style="1"/>
    <col min="2" max="9" width="11.77734375" style="1" customWidth="1"/>
    <col min="10" max="16384" width="9.109375" style="1"/>
  </cols>
  <sheetData>
    <row r="1" spans="1:9" ht="13.8" thickBot="1" x14ac:dyDescent="0.35">
      <c r="A1" s="15" t="s">
        <v>41</v>
      </c>
      <c r="F1" s="6"/>
      <c r="G1" s="6"/>
      <c r="H1" s="6"/>
      <c r="I1" s="6"/>
    </row>
    <row r="2" spans="1:9" x14ac:dyDescent="0.3">
      <c r="A2" s="3"/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</row>
    <row r="3" spans="1:9" x14ac:dyDescent="0.25">
      <c r="A3" s="16" t="s">
        <v>0</v>
      </c>
      <c r="B3" s="17">
        <v>30.9</v>
      </c>
      <c r="C3" s="1">
        <v>25</v>
      </c>
      <c r="D3" s="24">
        <v>3.0542196933283217</v>
      </c>
      <c r="E3" s="24">
        <v>36.744686082887135</v>
      </c>
      <c r="F3" s="6">
        <v>12.7</v>
      </c>
      <c r="G3" s="6">
        <v>23.7</v>
      </c>
      <c r="H3" s="24">
        <v>20.228639375</v>
      </c>
      <c r="I3" s="24">
        <v>23.406099999999999</v>
      </c>
    </row>
    <row r="4" spans="1:9" x14ac:dyDescent="0.25">
      <c r="A4" s="16" t="s">
        <v>1</v>
      </c>
      <c r="B4" s="17">
        <v>51.2</v>
      </c>
      <c r="C4" s="1">
        <v>52</v>
      </c>
      <c r="D4" s="24">
        <v>6.0448033566613368</v>
      </c>
      <c r="E4" s="24">
        <v>71.924246779549961</v>
      </c>
      <c r="F4" s="6">
        <v>25.8</v>
      </c>
      <c r="G4" s="6">
        <v>47.2</v>
      </c>
      <c r="H4" s="24">
        <v>48.077130937500002</v>
      </c>
      <c r="I4" s="24">
        <v>54.334800000000001</v>
      </c>
    </row>
    <row r="5" spans="1:9" x14ac:dyDescent="0.25">
      <c r="A5" s="18" t="s">
        <v>2</v>
      </c>
      <c r="B5" s="11">
        <v>13.7</v>
      </c>
      <c r="C5" s="1">
        <v>29</v>
      </c>
      <c r="D5" s="24">
        <v>1.4679040310573337</v>
      </c>
      <c r="E5" s="24">
        <v>17.983653295075012</v>
      </c>
      <c r="F5" s="6">
        <v>12.1</v>
      </c>
      <c r="G5" s="6">
        <v>17.100000000000001</v>
      </c>
      <c r="H5" s="24">
        <v>21.607499374999996</v>
      </c>
      <c r="I5" s="24">
        <v>26.148099999999999</v>
      </c>
    </row>
    <row r="6" spans="1:9" x14ac:dyDescent="0.25">
      <c r="A6" s="18" t="s">
        <v>3</v>
      </c>
      <c r="B6" s="11">
        <v>4.2</v>
      </c>
      <c r="C6" s="1">
        <v>3.9</v>
      </c>
      <c r="D6" s="24">
        <v>0.39653520820472626</v>
      </c>
      <c r="E6" s="24">
        <v>4.7177228574612098</v>
      </c>
      <c r="F6" s="6">
        <v>2.17</v>
      </c>
      <c r="G6" s="6">
        <v>3.2</v>
      </c>
      <c r="H6" s="24">
        <v>3.2330965624999997</v>
      </c>
      <c r="I6" s="24">
        <v>3.65428</v>
      </c>
    </row>
    <row r="7" spans="1:9" x14ac:dyDescent="0.25">
      <c r="A7" s="18" t="s">
        <v>4</v>
      </c>
      <c r="B7" s="11">
        <v>1.08</v>
      </c>
      <c r="C7" s="1">
        <v>0.9</v>
      </c>
      <c r="D7" s="24">
        <v>5.0915847989234965E-3</v>
      </c>
      <c r="E7" s="24">
        <v>0.41144989989973396</v>
      </c>
      <c r="F7" s="6">
        <v>0.54</v>
      </c>
      <c r="G7" s="6">
        <v>0.83</v>
      </c>
      <c r="H7" s="24">
        <v>0.37787772253710938</v>
      </c>
      <c r="I7" s="24">
        <v>1.0589400000000002</v>
      </c>
    </row>
    <row r="8" spans="1:9" x14ac:dyDescent="0.25">
      <c r="A8" s="18" t="s">
        <v>8</v>
      </c>
      <c r="B8" s="6">
        <v>4.8</v>
      </c>
      <c r="C8" s="6">
        <v>2.6</v>
      </c>
      <c r="D8" s="24">
        <v>0.39468682723786347</v>
      </c>
      <c r="E8" s="24">
        <v>4.7337660705958164</v>
      </c>
      <c r="F8" s="6">
        <v>2.2400000000000002</v>
      </c>
      <c r="G8" s="6">
        <v>2.54</v>
      </c>
      <c r="H8" s="24">
        <v>1.4314051447649569</v>
      </c>
      <c r="I8" s="24">
        <v>3.2771200000000005</v>
      </c>
    </row>
    <row r="9" spans="1:9" x14ac:dyDescent="0.25">
      <c r="A9" s="18" t="s">
        <v>5</v>
      </c>
      <c r="B9" s="19">
        <v>0.8</v>
      </c>
      <c r="C9" s="1">
        <v>0.25</v>
      </c>
      <c r="D9" s="24">
        <v>6.0154112418894901E-2</v>
      </c>
      <c r="E9" s="24">
        <v>0.72611625521872181</v>
      </c>
      <c r="F9" s="6"/>
      <c r="G9" s="6"/>
      <c r="H9" s="6"/>
      <c r="I9" s="6"/>
    </row>
    <row r="10" spans="1:9" x14ac:dyDescent="0.3">
      <c r="A10" s="18" t="s">
        <v>20</v>
      </c>
      <c r="B10" s="19"/>
      <c r="D10" s="14"/>
      <c r="F10" s="6">
        <v>2.25</v>
      </c>
      <c r="G10" s="6">
        <v>1.77</v>
      </c>
      <c r="H10" s="6"/>
      <c r="I10" s="6"/>
    </row>
    <row r="11" spans="1:9" x14ac:dyDescent="0.3">
      <c r="A11" s="18" t="s">
        <v>21</v>
      </c>
      <c r="B11" s="19"/>
      <c r="D11" s="14"/>
      <c r="F11" s="6">
        <v>1.1599999999999999</v>
      </c>
      <c r="G11" s="6">
        <v>0.85</v>
      </c>
      <c r="H11" s="14"/>
      <c r="I11" s="14"/>
    </row>
    <row r="12" spans="1:9" x14ac:dyDescent="0.25">
      <c r="A12" s="18" t="s">
        <v>6</v>
      </c>
      <c r="B12" s="19">
        <v>2.2000000000000002</v>
      </c>
      <c r="C12" s="1">
        <v>1.9</v>
      </c>
      <c r="D12" s="25">
        <v>9.7561707151796392E-2</v>
      </c>
      <c r="E12" s="25">
        <v>1.141988061556019</v>
      </c>
      <c r="F12" s="6">
        <v>1.1000000000000001</v>
      </c>
      <c r="G12" s="6">
        <v>0.69</v>
      </c>
      <c r="H12" s="25">
        <v>0.7463465625000002</v>
      </c>
      <c r="I12" s="25">
        <v>2.1419999999999999</v>
      </c>
    </row>
    <row r="13" spans="1:9" x14ac:dyDescent="0.25">
      <c r="A13" s="20" t="s">
        <v>7</v>
      </c>
      <c r="B13" s="21">
        <v>0.33200000000000002</v>
      </c>
      <c r="C13" s="8">
        <v>0.28999999999999998</v>
      </c>
      <c r="D13" s="26">
        <v>1.2456081457958823E-2</v>
      </c>
      <c r="E13" s="26">
        <v>0.13861625258421356</v>
      </c>
      <c r="F13" s="8"/>
      <c r="G13" s="20"/>
      <c r="H13" s="21"/>
      <c r="I13" s="8"/>
    </row>
    <row r="14" spans="1:9" x14ac:dyDescent="0.3">
      <c r="A14" s="1" t="s">
        <v>10</v>
      </c>
      <c r="F14" s="6"/>
      <c r="G14" s="22"/>
      <c r="H14" s="23"/>
      <c r="I14" s="6"/>
    </row>
    <row r="15" spans="1:9" x14ac:dyDescent="0.3">
      <c r="A15" s="18" t="s">
        <v>34</v>
      </c>
      <c r="F15" s="6"/>
    </row>
    <row r="16" spans="1:9" x14ac:dyDescent="0.3">
      <c r="A16" s="18" t="s">
        <v>35</v>
      </c>
      <c r="F16" s="6"/>
    </row>
    <row r="17" spans="1:1" ht="15.6" x14ac:dyDescent="0.3">
      <c r="A17" s="18" t="s">
        <v>32</v>
      </c>
    </row>
    <row r="18" spans="1:1" ht="15.6" x14ac:dyDescent="0.3">
      <c r="A18" s="18" t="s">
        <v>44</v>
      </c>
    </row>
    <row r="19" spans="1:1" x14ac:dyDescent="0.3">
      <c r="A19" s="1" t="s">
        <v>36</v>
      </c>
    </row>
    <row r="20" spans="1:1" x14ac:dyDescent="0.3">
      <c r="A20" s="1" t="s">
        <v>37</v>
      </c>
    </row>
    <row r="21" spans="1:1" ht="15.6" x14ac:dyDescent="0.3">
      <c r="A21" s="6" t="s">
        <v>43</v>
      </c>
    </row>
    <row r="22" spans="1:1" ht="15.6" x14ac:dyDescent="0.3">
      <c r="A22" s="6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Supplementart Table 1</vt:lpstr>
      <vt:lpstr>Supplementary Table 2</vt:lpstr>
    </vt:vector>
  </TitlesOfParts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(Xueming) Yang</dc:creator>
  <cp:lastModifiedBy>xm yang</cp:lastModifiedBy>
  <cp:lastPrinted>2019-04-24T18:56:49Z</cp:lastPrinted>
  <dcterms:created xsi:type="dcterms:W3CDTF">2011-12-13T16:35:18Z</dcterms:created>
  <dcterms:modified xsi:type="dcterms:W3CDTF">2019-05-13T16:40:25Z</dcterms:modified>
</cp:coreProperties>
</file>