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ropbox (Persoonlijk)\@Publications\@PortfoliosRiskManagement\"/>
    </mc:Choice>
  </mc:AlternateContent>
  <xr:revisionPtr revIDLastSave="0" documentId="13_ncr:1_{D768E5D2-7144-4F82-80BB-A0ABF6A5E539}" xr6:coauthVersionLast="40" xr6:coauthVersionMax="40" xr10:uidLastSave="{00000000-0000-0000-0000-000000000000}"/>
  <bookViews>
    <workbookView xWindow="0" yWindow="0" windowWidth="20490" windowHeight="6560" tabRatio="913" activeTab="8" xr2:uid="{00000000-000D-0000-FFFF-FFFF00000000}"/>
  </bookViews>
  <sheets>
    <sheet name="Explanation" sheetId="21" r:id="rId1"/>
    <sheet name="SownArea" sheetId="1" r:id="rId2"/>
    <sheet name="Yield" sheetId="2" r:id="rId3"/>
    <sheet name="Price" sheetId="3" r:id="rId4"/>
    <sheet name="Revenue" sheetId="8" r:id="rId5"/>
    <sheet name="RevenueStandardized" sheetId="4" r:id="rId6"/>
    <sheet name="Payoff" sheetId="14" r:id="rId7"/>
    <sheet name="Utility" sheetId="20" r:id="rId8"/>
    <sheet name="AbsRegret" sheetId="16" r:id="rId9"/>
    <sheet name="RelRegret" sheetId="17" r:id="rId10"/>
    <sheet name="MaxAbsRegret" sheetId="18" r:id="rId11"/>
    <sheet name="MaxRelRegret" sheetId="19" r:id="rId12"/>
  </sheets>
  <definedNames>
    <definedName name="solver_adj" localSheetId="8" hidden="1">AbsRegret!$A$9:$C$9</definedName>
    <definedName name="solver_adj" localSheetId="10" hidden="1">MaxAbsRegret!$A$9:$B$9</definedName>
    <definedName name="solver_adj" localSheetId="11" hidden="1">MaxRelRegret!$A$9:$C$9</definedName>
    <definedName name="solver_adj" localSheetId="9" hidden="1">RelRegret!$A$9:$C$9</definedName>
    <definedName name="solver_adj" localSheetId="7" hidden="1">Utility!$A$2:$C$2</definedName>
    <definedName name="solver_cvg" localSheetId="8" hidden="1">0.0001</definedName>
    <definedName name="solver_cvg" localSheetId="10" hidden="1">0.0001</definedName>
    <definedName name="solver_cvg" localSheetId="11" hidden="1">0.0001</definedName>
    <definedName name="solver_cvg" localSheetId="9" hidden="1">0.0001</definedName>
    <definedName name="solver_cvg" localSheetId="7" hidden="1">0.0001</definedName>
    <definedName name="solver_drv" localSheetId="8" hidden="1">1</definedName>
    <definedName name="solver_drv" localSheetId="10" hidden="1">1</definedName>
    <definedName name="solver_drv" localSheetId="11" hidden="1">1</definedName>
    <definedName name="solver_drv" localSheetId="9" hidden="1">1</definedName>
    <definedName name="solver_drv" localSheetId="7" hidden="1">2</definedName>
    <definedName name="solver_eng" localSheetId="8" hidden="1">1</definedName>
    <definedName name="solver_eng" localSheetId="10" hidden="1">1</definedName>
    <definedName name="solver_eng" localSheetId="11" hidden="1">1</definedName>
    <definedName name="solver_eng" localSheetId="3" hidden="1">1</definedName>
    <definedName name="solver_eng" localSheetId="9" hidden="1">1</definedName>
    <definedName name="solver_eng" localSheetId="7" hidden="1">1</definedName>
    <definedName name="solver_est" localSheetId="8" hidden="1">1</definedName>
    <definedName name="solver_est" localSheetId="10" hidden="1">1</definedName>
    <definedName name="solver_est" localSheetId="11" hidden="1">1</definedName>
    <definedName name="solver_est" localSheetId="9" hidden="1">1</definedName>
    <definedName name="solver_est" localSheetId="7" hidden="1">1</definedName>
    <definedName name="solver_itr" localSheetId="8" hidden="1">2147483647</definedName>
    <definedName name="solver_itr" localSheetId="10" hidden="1">2147483647</definedName>
    <definedName name="solver_itr" localSheetId="11" hidden="1">2147483647</definedName>
    <definedName name="solver_itr" localSheetId="9" hidden="1">2147483647</definedName>
    <definedName name="solver_itr" localSheetId="7" hidden="1">2147483647</definedName>
    <definedName name="solver_lhs1" localSheetId="8" hidden="1">AbsRegret!$D$10</definedName>
    <definedName name="solver_lhs1" localSheetId="10" hidden="1">MaxAbsRegret!$D$10</definedName>
    <definedName name="solver_lhs1" localSheetId="11" hidden="1">MaxRelRegret!$A$9</definedName>
    <definedName name="solver_lhs1" localSheetId="9" hidden="1">RelRegret!$D$10</definedName>
    <definedName name="solver_lhs1" localSheetId="7" hidden="1">Utility!$D$2</definedName>
    <definedName name="solver_lhs2" localSheetId="8" hidden="1">AbsRegret!$D$10</definedName>
    <definedName name="solver_lhs2" localSheetId="10" hidden="1">MaxAbsRegret!$D$10</definedName>
    <definedName name="solver_lhs2" localSheetId="11" hidden="1">MaxRelRegret!$A$9</definedName>
    <definedName name="solver_lhs2" localSheetId="9" hidden="1">RelRegret!$D$10</definedName>
    <definedName name="solver_lhs3" localSheetId="8" hidden="1">AbsRegret!$D$10</definedName>
    <definedName name="solver_lhs3" localSheetId="10" hidden="1">MaxAbsRegret!$D$10</definedName>
    <definedName name="solver_lhs3" localSheetId="11" hidden="1">MaxRelRegret!$B$9</definedName>
    <definedName name="solver_lhs3" localSheetId="9" hidden="1">RelRegret!$D$10</definedName>
    <definedName name="solver_lhs4" localSheetId="8" hidden="1">AbsRegret!$D$10</definedName>
    <definedName name="solver_lhs4" localSheetId="10" hidden="1">MaxAbsRegret!$D$10</definedName>
    <definedName name="solver_lhs4" localSheetId="11" hidden="1">MaxRelRegret!$B$9</definedName>
    <definedName name="solver_lhs4" localSheetId="9" hidden="1">RelRegret!$D$10</definedName>
    <definedName name="solver_lhs5" localSheetId="8" hidden="1">AbsRegret!$D$10</definedName>
    <definedName name="solver_lhs5" localSheetId="10" hidden="1">MaxAbsRegret!$D$10</definedName>
    <definedName name="solver_lhs5" localSheetId="11" hidden="1">MaxRelRegret!$C$9</definedName>
    <definedName name="solver_lhs5" localSheetId="9" hidden="1">RelRegret!$D$10</definedName>
    <definedName name="solver_lhs6" localSheetId="8" hidden="1">AbsRegret!$D$10</definedName>
    <definedName name="solver_lhs6" localSheetId="10" hidden="1">MaxAbsRegret!$D$10</definedName>
    <definedName name="solver_lhs6" localSheetId="11" hidden="1">MaxRelRegret!$C$9</definedName>
    <definedName name="solver_lhs6" localSheetId="9" hidden="1">RelRegret!$D$10</definedName>
    <definedName name="solver_lhs7" localSheetId="8" hidden="1">AbsRegret!$D$10</definedName>
    <definedName name="solver_lhs7" localSheetId="10" hidden="1">MaxAbsRegret!$D$10</definedName>
    <definedName name="solver_lhs7" localSheetId="11" hidden="1">MaxRelRegret!$D$10</definedName>
    <definedName name="solver_lhs7" localSheetId="9" hidden="1">RelRegret!$D$10</definedName>
    <definedName name="solver_mip" localSheetId="8" hidden="1">2147483647</definedName>
    <definedName name="solver_mip" localSheetId="10" hidden="1">2147483647</definedName>
    <definedName name="solver_mip" localSheetId="11" hidden="1">2147483647</definedName>
    <definedName name="solver_mip" localSheetId="9" hidden="1">2147483647</definedName>
    <definedName name="solver_mip" localSheetId="7" hidden="1">2147483647</definedName>
    <definedName name="solver_mni" localSheetId="8" hidden="1">30</definedName>
    <definedName name="solver_mni" localSheetId="10" hidden="1">30</definedName>
    <definedName name="solver_mni" localSheetId="11" hidden="1">30</definedName>
    <definedName name="solver_mni" localSheetId="9" hidden="1">30</definedName>
    <definedName name="solver_mni" localSheetId="7" hidden="1">30</definedName>
    <definedName name="solver_mrt" localSheetId="8" hidden="1">0.075</definedName>
    <definedName name="solver_mrt" localSheetId="10" hidden="1">0.075</definedName>
    <definedName name="solver_mrt" localSheetId="11" hidden="1">0.075</definedName>
    <definedName name="solver_mrt" localSheetId="9" hidden="1">0.075</definedName>
    <definedName name="solver_mrt" localSheetId="7" hidden="1">0.075</definedName>
    <definedName name="solver_msl" localSheetId="8" hidden="1">2</definedName>
    <definedName name="solver_msl" localSheetId="10" hidden="1">2</definedName>
    <definedName name="solver_msl" localSheetId="11" hidden="1">2</definedName>
    <definedName name="solver_msl" localSheetId="9" hidden="1">2</definedName>
    <definedName name="solver_msl" localSheetId="7" hidden="1">2</definedName>
    <definedName name="solver_neg" localSheetId="8" hidden="1">1</definedName>
    <definedName name="solver_neg" localSheetId="10" hidden="1">1</definedName>
    <definedName name="solver_neg" localSheetId="11" hidden="1">2</definedName>
    <definedName name="solver_neg" localSheetId="3" hidden="1">1</definedName>
    <definedName name="solver_neg" localSheetId="9" hidden="1">1</definedName>
    <definedName name="solver_neg" localSheetId="7" hidden="1">1</definedName>
    <definedName name="solver_nod" localSheetId="8" hidden="1">2147483647</definedName>
    <definedName name="solver_nod" localSheetId="10" hidden="1">2147483647</definedName>
    <definedName name="solver_nod" localSheetId="11" hidden="1">2147483647</definedName>
    <definedName name="solver_nod" localSheetId="9" hidden="1">2147483647</definedName>
    <definedName name="solver_nod" localSheetId="7" hidden="1">2147483647</definedName>
    <definedName name="solver_num" localSheetId="8" hidden="1">1</definedName>
    <definedName name="solver_num" localSheetId="10" hidden="1">1</definedName>
    <definedName name="solver_num" localSheetId="11" hidden="1">7</definedName>
    <definedName name="solver_num" localSheetId="3" hidden="1">0</definedName>
    <definedName name="solver_num" localSheetId="9" hidden="1">1</definedName>
    <definedName name="solver_num" localSheetId="7" hidden="1">1</definedName>
    <definedName name="solver_nwt" localSheetId="8" hidden="1">1</definedName>
    <definedName name="solver_nwt" localSheetId="10" hidden="1">1</definedName>
    <definedName name="solver_nwt" localSheetId="11" hidden="1">1</definedName>
    <definedName name="solver_nwt" localSheetId="9" hidden="1">1</definedName>
    <definedName name="solver_nwt" localSheetId="7" hidden="1">1</definedName>
    <definedName name="solver_opt" localSheetId="8" hidden="1">AbsRegret!$C$17</definedName>
    <definedName name="solver_opt" localSheetId="10" hidden="1">MaxAbsRegret!$D$9</definedName>
    <definedName name="solver_opt" localSheetId="11" hidden="1">MaxRelRegret!$A$12</definedName>
    <definedName name="solver_opt" localSheetId="3" hidden="1">Price!$E$4</definedName>
    <definedName name="solver_opt" localSheetId="9" hidden="1">RelRegret!$D$9</definedName>
    <definedName name="solver_opt" localSheetId="7" hidden="1">Utility!$D$2</definedName>
    <definedName name="solver_pre" localSheetId="8" hidden="1">0.000001</definedName>
    <definedName name="solver_pre" localSheetId="10" hidden="1">0.000001</definedName>
    <definedName name="solver_pre" localSheetId="11" hidden="1">0.000001</definedName>
    <definedName name="solver_pre" localSheetId="9" hidden="1">0.000001</definedName>
    <definedName name="solver_pre" localSheetId="7" hidden="1">0.000001</definedName>
    <definedName name="solver_rbv" localSheetId="8" hidden="1">1</definedName>
    <definedName name="solver_rbv" localSheetId="10" hidden="1">1</definedName>
    <definedName name="solver_rbv" localSheetId="11" hidden="1">1</definedName>
    <definedName name="solver_rbv" localSheetId="9" hidden="1">2</definedName>
    <definedName name="solver_rbv" localSheetId="7" hidden="1">2</definedName>
    <definedName name="solver_rel1" localSheetId="8" hidden="1">2</definedName>
    <definedName name="solver_rel1" localSheetId="10" hidden="1">2</definedName>
    <definedName name="solver_rel1" localSheetId="11" hidden="1">1</definedName>
    <definedName name="solver_rel1" localSheetId="9" hidden="1">2</definedName>
    <definedName name="solver_rel1" localSheetId="7" hidden="1">2</definedName>
    <definedName name="solver_rel2" localSheetId="8" hidden="1">2</definedName>
    <definedName name="solver_rel2" localSheetId="10" hidden="1">2</definedName>
    <definedName name="solver_rel2" localSheetId="11" hidden="1">3</definedName>
    <definedName name="solver_rel2" localSheetId="9" hidden="1">2</definedName>
    <definedName name="solver_rel3" localSheetId="8" hidden="1">2</definedName>
    <definedName name="solver_rel3" localSheetId="10" hidden="1">2</definedName>
    <definedName name="solver_rel3" localSheetId="11" hidden="1">1</definedName>
    <definedName name="solver_rel3" localSheetId="9" hidden="1">2</definedName>
    <definedName name="solver_rel4" localSheetId="8" hidden="1">2</definedName>
    <definedName name="solver_rel4" localSheetId="10" hidden="1">2</definedName>
    <definedName name="solver_rel4" localSheetId="11" hidden="1">3</definedName>
    <definedName name="solver_rel4" localSheetId="9" hidden="1">2</definedName>
    <definedName name="solver_rel5" localSheetId="8" hidden="1">2</definedName>
    <definedName name="solver_rel5" localSheetId="10" hidden="1">2</definedName>
    <definedName name="solver_rel5" localSheetId="11" hidden="1">1</definedName>
    <definedName name="solver_rel5" localSheetId="9" hidden="1">2</definedName>
    <definedName name="solver_rel6" localSheetId="8" hidden="1">2</definedName>
    <definedName name="solver_rel6" localSheetId="10" hidden="1">2</definedName>
    <definedName name="solver_rel6" localSheetId="11" hidden="1">3</definedName>
    <definedName name="solver_rel6" localSheetId="9" hidden="1">2</definedName>
    <definedName name="solver_rel7" localSheetId="8" hidden="1">2</definedName>
    <definedName name="solver_rel7" localSheetId="10" hidden="1">2</definedName>
    <definedName name="solver_rel7" localSheetId="11" hidden="1">2</definedName>
    <definedName name="solver_rel7" localSheetId="9" hidden="1">2</definedName>
    <definedName name="solver_rhs1" localSheetId="8" hidden="1">1</definedName>
    <definedName name="solver_rhs1" localSheetId="10" hidden="1">1</definedName>
    <definedName name="solver_rhs1" localSheetId="11" hidden="1">1</definedName>
    <definedName name="solver_rhs1" localSheetId="9" hidden="1">1</definedName>
    <definedName name="solver_rhs1" localSheetId="7" hidden="1">1</definedName>
    <definedName name="solver_rhs2" localSheetId="8" hidden="1">1</definedName>
    <definedName name="solver_rhs2" localSheetId="10" hidden="1">1</definedName>
    <definedName name="solver_rhs2" localSheetId="11" hidden="1">0</definedName>
    <definedName name="solver_rhs2" localSheetId="9" hidden="1">1</definedName>
    <definedName name="solver_rhs3" localSheetId="8" hidden="1">1</definedName>
    <definedName name="solver_rhs3" localSheetId="10" hidden="1">1</definedName>
    <definedName name="solver_rhs3" localSheetId="11" hidden="1">1</definedName>
    <definedName name="solver_rhs3" localSheetId="9" hidden="1">1</definedName>
    <definedName name="solver_rhs4" localSheetId="8" hidden="1">1</definedName>
    <definedName name="solver_rhs4" localSheetId="10" hidden="1">1</definedName>
    <definedName name="solver_rhs4" localSheetId="11" hidden="1">0</definedName>
    <definedName name="solver_rhs4" localSheetId="9" hidden="1">1</definedName>
    <definedName name="solver_rhs5" localSheetId="8" hidden="1">1</definedName>
    <definedName name="solver_rhs5" localSheetId="10" hidden="1">1</definedName>
    <definedName name="solver_rhs5" localSheetId="11" hidden="1">1</definedName>
    <definedName name="solver_rhs5" localSheetId="9" hidden="1">1</definedName>
    <definedName name="solver_rhs6" localSheetId="8" hidden="1">1</definedName>
    <definedName name="solver_rhs6" localSheetId="10" hidden="1">1</definedName>
    <definedName name="solver_rhs6" localSheetId="11" hidden="1">0</definedName>
    <definedName name="solver_rhs6" localSheetId="9" hidden="1">1</definedName>
    <definedName name="solver_rhs7" localSheetId="8" hidden="1">1</definedName>
    <definedName name="solver_rhs7" localSheetId="10" hidden="1">1</definedName>
    <definedName name="solver_rhs7" localSheetId="11" hidden="1">1</definedName>
    <definedName name="solver_rhs7" localSheetId="9" hidden="1">1</definedName>
    <definedName name="solver_rlx" localSheetId="8" hidden="1">2</definedName>
    <definedName name="solver_rlx" localSheetId="10" hidden="1">2</definedName>
    <definedName name="solver_rlx" localSheetId="11" hidden="1">2</definedName>
    <definedName name="solver_rlx" localSheetId="9" hidden="1">2</definedName>
    <definedName name="solver_rlx" localSheetId="7" hidden="1">2</definedName>
    <definedName name="solver_rsd" localSheetId="8" hidden="1">0</definedName>
    <definedName name="solver_rsd" localSheetId="10" hidden="1">0</definedName>
    <definedName name="solver_rsd" localSheetId="11" hidden="1">0</definedName>
    <definedName name="solver_rsd" localSheetId="9" hidden="1">123</definedName>
    <definedName name="solver_rsd" localSheetId="7" hidden="1">0</definedName>
    <definedName name="solver_scl" localSheetId="8" hidden="1">1</definedName>
    <definedName name="solver_scl" localSheetId="10" hidden="1">1</definedName>
    <definedName name="solver_scl" localSheetId="11" hidden="1">1</definedName>
    <definedName name="solver_scl" localSheetId="9" hidden="1">1</definedName>
    <definedName name="solver_scl" localSheetId="7" hidden="1">2</definedName>
    <definedName name="solver_sho" localSheetId="8" hidden="1">2</definedName>
    <definedName name="solver_sho" localSheetId="10" hidden="1">2</definedName>
    <definedName name="solver_sho" localSheetId="11" hidden="1">2</definedName>
    <definedName name="solver_sho" localSheetId="9" hidden="1">2</definedName>
    <definedName name="solver_sho" localSheetId="7" hidden="1">2</definedName>
    <definedName name="solver_ssz" localSheetId="8" hidden="1">100</definedName>
    <definedName name="solver_ssz" localSheetId="10" hidden="1">100</definedName>
    <definedName name="solver_ssz" localSheetId="11" hidden="1">100</definedName>
    <definedName name="solver_ssz" localSheetId="9" hidden="1">10000</definedName>
    <definedName name="solver_ssz" localSheetId="7" hidden="1">100</definedName>
    <definedName name="solver_tim" localSheetId="8" hidden="1">2147483647</definedName>
    <definedName name="solver_tim" localSheetId="10" hidden="1">2147483647</definedName>
    <definedName name="solver_tim" localSheetId="11" hidden="1">2147483647</definedName>
    <definedName name="solver_tim" localSheetId="9" hidden="1">200</definedName>
    <definedName name="solver_tim" localSheetId="7" hidden="1">2147483647</definedName>
    <definedName name="solver_tol" localSheetId="8" hidden="1">0.01</definedName>
    <definedName name="solver_tol" localSheetId="10" hidden="1">0.01</definedName>
    <definedName name="solver_tol" localSheetId="11" hidden="1">0.01</definedName>
    <definedName name="solver_tol" localSheetId="9" hidden="1">0.01</definedName>
    <definedName name="solver_tol" localSheetId="7" hidden="1">0.01</definedName>
    <definedName name="solver_typ" localSheetId="8" hidden="1">2</definedName>
    <definedName name="solver_typ" localSheetId="10" hidden="1">2</definedName>
    <definedName name="solver_typ" localSheetId="11" hidden="1">2</definedName>
    <definedName name="solver_typ" localSheetId="3" hidden="1">1</definedName>
    <definedName name="solver_typ" localSheetId="9" hidden="1">2</definedName>
    <definedName name="solver_typ" localSheetId="7" hidden="1">1</definedName>
    <definedName name="solver_val" localSheetId="8" hidden="1">0</definedName>
    <definedName name="solver_val" localSheetId="10" hidden="1">0</definedName>
    <definedName name="solver_val" localSheetId="11" hidden="1">0</definedName>
    <definedName name="solver_val" localSheetId="3" hidden="1">0</definedName>
    <definedName name="solver_val" localSheetId="9" hidden="1">0</definedName>
    <definedName name="solver_val" localSheetId="7" hidden="1">0</definedName>
    <definedName name="solver_ver" localSheetId="8" hidden="1">3</definedName>
    <definedName name="solver_ver" localSheetId="10" hidden="1">3</definedName>
    <definedName name="solver_ver" localSheetId="11" hidden="1">3</definedName>
    <definedName name="solver_ver" localSheetId="3" hidden="1">3</definedName>
    <definedName name="solver_ver" localSheetId="9" hidden="1">3</definedName>
    <definedName name="solver_ver" localSheetId="7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14" l="1"/>
  <c r="C9" i="14"/>
  <c r="A9" i="14"/>
  <c r="A3" i="20"/>
  <c r="C3" i="20"/>
  <c r="D10" i="17" l="1"/>
  <c r="D2" i="20" l="1"/>
  <c r="B3" i="20"/>
  <c r="D3" i="20" l="1"/>
  <c r="A3" i="18" l="1"/>
  <c r="B4" i="18"/>
  <c r="B6" i="18"/>
  <c r="C6" i="18"/>
  <c r="A7" i="18"/>
  <c r="B8" i="18"/>
  <c r="B2" i="19"/>
  <c r="C2" i="19"/>
  <c r="B6" i="19"/>
  <c r="C6" i="19"/>
  <c r="B7" i="19"/>
  <c r="C7" i="19"/>
  <c r="A8" i="19"/>
  <c r="D10" i="19"/>
  <c r="D10" i="16"/>
  <c r="D3" i="14"/>
  <c r="D4" i="14"/>
  <c r="D5" i="14"/>
  <c r="D6" i="14"/>
  <c r="D7" i="14"/>
  <c r="A7" i="19" s="1"/>
  <c r="D8" i="14"/>
  <c r="A8" i="18" s="1"/>
  <c r="D2" i="14"/>
  <c r="A2" i="19" s="1"/>
  <c r="B4" i="4"/>
  <c r="B5" i="4"/>
  <c r="C5" i="4"/>
  <c r="D5" i="4"/>
  <c r="E5" i="4"/>
  <c r="C6" i="4"/>
  <c r="B7" i="4"/>
  <c r="C7" i="4"/>
  <c r="E7" i="4"/>
  <c r="C8" i="4"/>
  <c r="D8" i="4"/>
  <c r="E8" i="4"/>
  <c r="F8" i="4"/>
  <c r="B2" i="4"/>
  <c r="C2" i="4"/>
  <c r="E3" i="3"/>
  <c r="E2" i="3"/>
  <c r="E2" i="8"/>
  <c r="E2" i="4" s="1"/>
  <c r="E3" i="8"/>
  <c r="E3" i="4" s="1"/>
  <c r="F2" i="1"/>
  <c r="F3" i="1"/>
  <c r="F9" i="1" s="1"/>
  <c r="F4" i="1"/>
  <c r="F5" i="1"/>
  <c r="F6" i="1"/>
  <c r="F7" i="1"/>
  <c r="F8" i="1"/>
  <c r="E9" i="1"/>
  <c r="C2" i="8"/>
  <c r="D2" i="8"/>
  <c r="D2" i="4" s="1"/>
  <c r="C3" i="8"/>
  <c r="C3" i="4" s="1"/>
  <c r="D3" i="8"/>
  <c r="D3" i="4" s="1"/>
  <c r="C4" i="8"/>
  <c r="C4" i="4" s="1"/>
  <c r="D4" i="8"/>
  <c r="D4" i="4" s="1"/>
  <c r="E4" i="8"/>
  <c r="E4" i="4" s="1"/>
  <c r="C5" i="8"/>
  <c r="D5" i="8"/>
  <c r="E5" i="8"/>
  <c r="C6" i="8"/>
  <c r="D6" i="8"/>
  <c r="D6" i="4" s="1"/>
  <c r="E6" i="8"/>
  <c r="E6" i="4" s="1"/>
  <c r="C7" i="8"/>
  <c r="D7" i="8"/>
  <c r="D7" i="4" s="1"/>
  <c r="E7" i="8"/>
  <c r="C8" i="8"/>
  <c r="D8" i="8"/>
  <c r="E8" i="8"/>
  <c r="B8" i="8"/>
  <c r="B8" i="4" s="1"/>
  <c r="B7" i="8"/>
  <c r="F7" i="8" s="1"/>
  <c r="F7" i="4" s="1"/>
  <c r="B3" i="8"/>
  <c r="B3" i="4" s="1"/>
  <c r="F3" i="8"/>
  <c r="F3" i="4" s="1"/>
  <c r="B4" i="8"/>
  <c r="B5" i="8"/>
  <c r="B6" i="8"/>
  <c r="F6" i="8" s="1"/>
  <c r="F6" i="4" s="1"/>
  <c r="B2" i="8"/>
  <c r="F2" i="8"/>
  <c r="F2" i="4" s="1"/>
  <c r="F5" i="8"/>
  <c r="F5" i="4" s="1"/>
  <c r="F8" i="8"/>
  <c r="F4" i="8"/>
  <c r="F4" i="4" s="1"/>
  <c r="E9" i="2"/>
  <c r="D9" i="2"/>
  <c r="C9" i="2"/>
  <c r="B9" i="2"/>
  <c r="D10" i="18"/>
  <c r="B4" i="16" l="1"/>
  <c r="C4" i="17"/>
  <c r="C4" i="16"/>
  <c r="A4" i="17"/>
  <c r="B4" i="17"/>
  <c r="A4" i="16"/>
  <c r="A3" i="17"/>
  <c r="C3" i="16"/>
  <c r="B3" i="17"/>
  <c r="C3" i="17"/>
  <c r="A3" i="16"/>
  <c r="B3" i="16"/>
  <c r="C4" i="19"/>
  <c r="C3" i="18"/>
  <c r="D9" i="1"/>
  <c r="B4" i="19"/>
  <c r="C8" i="18"/>
  <c r="D8" i="18" s="1"/>
  <c r="A6" i="18"/>
  <c r="D6" i="18" s="1"/>
  <c r="B3" i="18"/>
  <c r="C5" i="17"/>
  <c r="A5" i="17"/>
  <c r="B5" i="17"/>
  <c r="B5" i="16"/>
  <c r="C5" i="16"/>
  <c r="A5" i="16"/>
  <c r="B5" i="19"/>
  <c r="A2" i="16"/>
  <c r="B2" i="17"/>
  <c r="C2" i="17"/>
  <c r="A2" i="17"/>
  <c r="B2" i="16"/>
  <c r="C2" i="16"/>
  <c r="C5" i="18"/>
  <c r="C2" i="18"/>
  <c r="A5" i="19"/>
  <c r="A4" i="18"/>
  <c r="A4" i="19"/>
  <c r="B6" i="4"/>
  <c r="B8" i="17"/>
  <c r="A8" i="16"/>
  <c r="C8" i="17"/>
  <c r="B8" i="16"/>
  <c r="C8" i="16"/>
  <c r="A8" i="17"/>
  <c r="C3" i="19"/>
  <c r="B5" i="18"/>
  <c r="C7" i="16"/>
  <c r="B7" i="16"/>
  <c r="A7" i="16"/>
  <c r="A7" i="17"/>
  <c r="B7" i="17"/>
  <c r="C7" i="17"/>
  <c r="C8" i="19"/>
  <c r="A6" i="19"/>
  <c r="D6" i="19" s="1"/>
  <c r="B3" i="19"/>
  <c r="C7" i="18"/>
  <c r="A5" i="18"/>
  <c r="B2" i="18"/>
  <c r="A6" i="17"/>
  <c r="B6" i="16"/>
  <c r="C6" i="16"/>
  <c r="B6" i="17"/>
  <c r="C6" i="17"/>
  <c r="A6" i="16"/>
  <c r="B8" i="19"/>
  <c r="C5" i="19"/>
  <c r="A3" i="19"/>
  <c r="B7" i="18"/>
  <c r="C4" i="18"/>
  <c r="A2" i="18"/>
  <c r="D2" i="19"/>
  <c r="D7" i="19"/>
  <c r="D8" i="19" l="1"/>
  <c r="D4" i="19"/>
  <c r="D3" i="19"/>
  <c r="D5" i="19"/>
  <c r="D4" i="18"/>
  <c r="D3" i="18"/>
  <c r="D7" i="18"/>
  <c r="D2" i="18"/>
  <c r="D5" i="18"/>
  <c r="D7" i="16"/>
  <c r="D5" i="16"/>
  <c r="D4" i="16"/>
  <c r="D2" i="16"/>
  <c r="D6" i="16"/>
  <c r="D2" i="17"/>
  <c r="D4" i="17"/>
  <c r="D3" i="17"/>
  <c r="D5" i="17"/>
  <c r="D6" i="17"/>
  <c r="D8" i="17"/>
  <c r="D7" i="17"/>
  <c r="D3" i="16"/>
  <c r="D8" i="16"/>
  <c r="D9" i="19"/>
  <c r="D9" i="18" l="1"/>
  <c r="D9" i="16"/>
  <c r="D9" i="17"/>
</calcChain>
</file>

<file path=xl/sharedStrings.xml><?xml version="1.0" encoding="utf-8"?>
<sst xmlns="http://schemas.openxmlformats.org/spreadsheetml/2006/main" count="99" uniqueCount="60">
  <si>
    <t>Year</t>
  </si>
  <si>
    <t>Pigeonpea</t>
  </si>
  <si>
    <t>Cotton</t>
  </si>
  <si>
    <t>Sesame</t>
  </si>
  <si>
    <t>OtherPulses</t>
  </si>
  <si>
    <t>Pigeonpea (basket/acre)</t>
  </si>
  <si>
    <t>Cotton (viss/acre)</t>
  </si>
  <si>
    <t>Average</t>
  </si>
  <si>
    <t>Sesame (basket/acre)</t>
  </si>
  <si>
    <t>Sesame (MMK/basket)</t>
  </si>
  <si>
    <t>OtherPulses (MMK/viss)</t>
  </si>
  <si>
    <t>Rice</t>
  </si>
  <si>
    <t>Pigeonpea (MMK/basket)</t>
  </si>
  <si>
    <t>CottonPigeonPeaIntercrop</t>
  </si>
  <si>
    <t>PigeonpeaCottonIntercropped</t>
  </si>
  <si>
    <t>PigeonPeaCotton</t>
  </si>
  <si>
    <t>Relative share -&gt;</t>
  </si>
  <si>
    <t>Average calculated only to check against Matsuda (2013); values coincide.</t>
  </si>
  <si>
    <t>Other pulses, cells E2 and E3 are inferred by doing a linear regression of other pulses against pigeon pea, which are highly correlated (R2 = 0.98).</t>
  </si>
  <si>
    <t>The regression model assumed an intercept through the origin: Price pulses = 0.64 * price pigeonpea + error</t>
  </si>
  <si>
    <t>MAX</t>
  </si>
  <si>
    <t xml:space="preserve">2.47 acres = 1 hectare </t>
  </si>
  <si>
    <t>CottonPigeonpea</t>
  </si>
  <si>
    <t>OtherLegumes</t>
  </si>
  <si>
    <t>Sum</t>
  </si>
  <si>
    <t>1 US$ = 810 MMK; 1.39 US$ = 1.00 Euro (2009 prices)</t>
  </si>
  <si>
    <t>Cells A9:C9 are proportions and are changed by the optimization. They should be set to non-negative.</t>
  </si>
  <si>
    <t>Cell D9 is the maximum relative regret. The objective is to minimize this cell.</t>
  </si>
  <si>
    <t>Cell D10 is the sum of the proportions. This value should be constrained in the optimization to be 1.</t>
  </si>
  <si>
    <t>Cell D9 is the maximum absolute regret. The objective is to minimize this cell.</t>
  </si>
  <si>
    <t>Cell D9 is the relative regret. The objective is to minimize this cell.</t>
  </si>
  <si>
    <t>Cell D9 is the absolute regret. The objective is to minimize this cell.</t>
  </si>
  <si>
    <t>Cell D3 is the maximum utility. The objective is to maximize this cell.</t>
  </si>
  <si>
    <t>Cells A2:C2 are proportions and are changed by the optimization. They should be set to non-negative.</t>
  </si>
  <si>
    <t>Cell D2 is the sum of the proportions. This value should be constrained in the optimization to be 1.</t>
  </si>
  <si>
    <t>Description</t>
  </si>
  <si>
    <t>Sown area by year from Matsuda (2013)</t>
  </si>
  <si>
    <t>Yield</t>
  </si>
  <si>
    <t>Yields in local units from Matsuda (2013)</t>
  </si>
  <si>
    <t>Price</t>
  </si>
  <si>
    <t>Prices in local currency as provided by Matsuda (2013) with two imputed missing data points</t>
  </si>
  <si>
    <t>Revenue</t>
  </si>
  <si>
    <t>Revenue derived from Yield and Price worksheets</t>
  </si>
  <si>
    <t>Worksheet</t>
  </si>
  <si>
    <t>RevenueStandardized</t>
  </si>
  <si>
    <t>SownArea</t>
  </si>
  <si>
    <t>Revenue converted to euro and corrected for inflation</t>
  </si>
  <si>
    <t>Payoff</t>
  </si>
  <si>
    <t>Payoff matrix derived from standardized revenue table (combining cotton and pigeonpea)</t>
  </si>
  <si>
    <t>Utility</t>
  </si>
  <si>
    <t>AbsRegret</t>
  </si>
  <si>
    <t>RelRegret</t>
  </si>
  <si>
    <t>MaxAbsRegret</t>
  </si>
  <si>
    <t>MaxRelRegret</t>
  </si>
  <si>
    <t>Expected utility calculation</t>
  </si>
  <si>
    <t>Absolute regret calculation</t>
  </si>
  <si>
    <t>Relative regret calculation</t>
  </si>
  <si>
    <t>Maximum absolute regret calculation</t>
  </si>
  <si>
    <t>Maximum relative regret calculation</t>
  </si>
  <si>
    <t>Optimization can be done with the GRG Nonlinear Solving algorithm in the Solver plug-in.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</si>
</sst>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6" fontId="0" fillId="0" borderId="0" xfId="0" applyNumberFormat="1"/>
    <xf numFmtId="0" fontId="0" fillId="0" borderId="0" xfId="0" applyAlignment="1">
      <alignment horizontal="right"/>
    </xf>
    <xf numFmtId="165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8172-04CE-463F-AF73-8F1481AAE290}">
  <dimension ref="A1:B14"/>
  <sheetViews>
    <sheetView workbookViewId="0">
      <selection activeCell="A14" sqref="A14"/>
    </sheetView>
  </sheetViews>
  <sheetFormatPr baseColWidth="10" defaultRowHeight="14.5" x14ac:dyDescent="0.35"/>
  <cols>
    <col min="1" max="1" width="23.36328125" customWidth="1"/>
  </cols>
  <sheetData>
    <row r="1" spans="1:2" x14ac:dyDescent="0.35">
      <c r="A1" s="10" t="s">
        <v>43</v>
      </c>
      <c r="B1" s="10" t="s">
        <v>35</v>
      </c>
    </row>
    <row r="2" spans="1:2" x14ac:dyDescent="0.35">
      <c r="A2" t="s">
        <v>45</v>
      </c>
      <c r="B2" t="s">
        <v>36</v>
      </c>
    </row>
    <row r="3" spans="1:2" x14ac:dyDescent="0.35">
      <c r="A3" t="s">
        <v>37</v>
      </c>
      <c r="B3" t="s">
        <v>38</v>
      </c>
    </row>
    <row r="4" spans="1:2" x14ac:dyDescent="0.35">
      <c r="A4" t="s">
        <v>39</v>
      </c>
      <c r="B4" t="s">
        <v>40</v>
      </c>
    </row>
    <row r="5" spans="1:2" x14ac:dyDescent="0.35">
      <c r="A5" t="s">
        <v>41</v>
      </c>
      <c r="B5" t="s">
        <v>42</v>
      </c>
    </row>
    <row r="6" spans="1:2" x14ac:dyDescent="0.35">
      <c r="A6" t="s">
        <v>44</v>
      </c>
      <c r="B6" t="s">
        <v>46</v>
      </c>
    </row>
    <row r="7" spans="1:2" x14ac:dyDescent="0.35">
      <c r="A7" t="s">
        <v>47</v>
      </c>
      <c r="B7" t="s">
        <v>48</v>
      </c>
    </row>
    <row r="8" spans="1:2" x14ac:dyDescent="0.35">
      <c r="A8" t="s">
        <v>49</v>
      </c>
      <c r="B8" t="s">
        <v>54</v>
      </c>
    </row>
    <row r="9" spans="1:2" x14ac:dyDescent="0.35">
      <c r="A9" t="s">
        <v>50</v>
      </c>
      <c r="B9" t="s">
        <v>55</v>
      </c>
    </row>
    <row r="10" spans="1:2" x14ac:dyDescent="0.35">
      <c r="A10" t="s">
        <v>51</v>
      </c>
      <c r="B10" t="s">
        <v>56</v>
      </c>
    </row>
    <row r="11" spans="1:2" x14ac:dyDescent="0.35">
      <c r="A11" t="s">
        <v>52</v>
      </c>
      <c r="B11" t="s">
        <v>57</v>
      </c>
    </row>
    <row r="12" spans="1:2" x14ac:dyDescent="0.35">
      <c r="A12" t="s">
        <v>53</v>
      </c>
      <c r="B12" t="s">
        <v>58</v>
      </c>
    </row>
    <row r="14" spans="1:2" x14ac:dyDescent="0.35">
      <c r="A14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74262-BFF2-4DF3-B890-8B8EC7D929AC}">
  <dimension ref="A1:D14"/>
  <sheetViews>
    <sheetView workbookViewId="0">
      <selection activeCell="F9" sqref="F9"/>
    </sheetView>
  </sheetViews>
  <sheetFormatPr baseColWidth="10" defaultRowHeight="14.5" x14ac:dyDescent="0.35"/>
  <cols>
    <col min="4" max="4" width="11.26953125" bestFit="1" customWidth="1"/>
  </cols>
  <sheetData>
    <row r="1" spans="1:4" x14ac:dyDescent="0.35">
      <c r="A1" t="s">
        <v>22</v>
      </c>
      <c r="B1" t="s">
        <v>3</v>
      </c>
      <c r="C1" t="s">
        <v>23</v>
      </c>
      <c r="D1" t="s">
        <v>24</v>
      </c>
    </row>
    <row r="2" spans="1:4" x14ac:dyDescent="0.35">
      <c r="A2" s="4">
        <f>((Payoff!$D2-Payoff!A2)*A$9)</f>
        <v>60.848336022091431</v>
      </c>
      <c r="B2" s="4">
        <f>((Payoff!$D2-Payoff!B2)*B$9)</f>
        <v>0</v>
      </c>
      <c r="C2" s="4">
        <f>((Payoff!$D2-Payoff!C2)*C$9)</f>
        <v>27.407732190005575</v>
      </c>
      <c r="D2" s="4">
        <f>SUM(A2:C2)^2/Payoff!D2^2</f>
        <v>0.32790348081632653</v>
      </c>
    </row>
    <row r="3" spans="1:4" x14ac:dyDescent="0.35">
      <c r="A3" s="4">
        <f>((Payoff!$D3-Payoff!A3)*A$9)</f>
        <v>0</v>
      </c>
      <c r="B3" s="4">
        <f>((Payoff!$D3-Payoff!B3)*B$9)</f>
        <v>3.0227143285371887</v>
      </c>
      <c r="C3" s="4">
        <f>((Payoff!$D3-Payoff!C3)*C$9)</f>
        <v>29.086175059952048</v>
      </c>
      <c r="D3" s="4">
        <f>SUM(A3:C3)^2/Payoff!D3^2</f>
        <v>2.1679847563299659E-2</v>
      </c>
    </row>
    <row r="4" spans="1:4" x14ac:dyDescent="0.35">
      <c r="A4" s="4">
        <f>((Payoff!$D4-Payoff!A4)*A$9)</f>
        <v>0</v>
      </c>
      <c r="B4" s="4">
        <f>((Payoff!$D4-Payoff!B4)*B$9)</f>
        <v>37.237569944044765</v>
      </c>
      <c r="C4" s="4">
        <f>((Payoff!$D4-Payoff!C4)*C$9)</f>
        <v>11.100630606625806</v>
      </c>
      <c r="D4" s="4">
        <f>SUM(A4:C4)^2/Payoff!D4^2</f>
        <v>4.4008077148489526E-2</v>
      </c>
    </row>
    <row r="5" spans="1:4" x14ac:dyDescent="0.35">
      <c r="A5" s="4">
        <f>((Payoff!$D5-Payoff!A5)*A$9)</f>
        <v>0</v>
      </c>
      <c r="B5" s="4">
        <f>((Payoff!$D5-Payoff!B5)*B$9)</f>
        <v>9.3126361767728696</v>
      </c>
      <c r="C5" s="4">
        <f>((Payoff!$D5-Payoff!C5)*C$9)</f>
        <v>10.137614860492569</v>
      </c>
      <c r="D5" s="4">
        <f>SUM(A5:C5)^2/Payoff!D5^2</f>
        <v>1.653402593806156E-2</v>
      </c>
    </row>
    <row r="6" spans="1:4" x14ac:dyDescent="0.35">
      <c r="A6" s="4">
        <f>((Payoff!$D6-Payoff!A6)*A$9)</f>
        <v>0</v>
      </c>
      <c r="B6" s="4">
        <f>((Payoff!$D6-Payoff!B6)*B$9)</f>
        <v>64.962303117505996</v>
      </c>
      <c r="C6" s="4">
        <f>((Payoff!$D6-Payoff!C6)*C$9)</f>
        <v>10.87942531308285</v>
      </c>
      <c r="D6" s="4">
        <f>SUM(A6:C6)^2/Payoff!D6^2</f>
        <v>6.8849347954209258E-2</v>
      </c>
    </row>
    <row r="7" spans="1:4" x14ac:dyDescent="0.35">
      <c r="A7" s="4">
        <f>((Payoff!$D7-Payoff!A7)*A$9)</f>
        <v>0</v>
      </c>
      <c r="B7" s="4">
        <f>((Payoff!$D7-Payoff!B7)*B$9)</f>
        <v>54.828399825594083</v>
      </c>
      <c r="C7" s="4">
        <f>((Payoff!$D7-Payoff!C7)*C$9)</f>
        <v>41.305354746505827</v>
      </c>
      <c r="D7" s="4">
        <f>SUM(A7:C7)^2/Payoff!D7^2</f>
        <v>5.243909835640076E-2</v>
      </c>
    </row>
    <row r="8" spans="1:4" x14ac:dyDescent="0.35">
      <c r="A8" s="4">
        <f>((Payoff!$D8-Payoff!A8)*A$9)</f>
        <v>16.296427746691556</v>
      </c>
      <c r="B8" s="4">
        <f>((Payoff!$D8-Payoff!B8)*B$9)</f>
        <v>0</v>
      </c>
      <c r="C8" s="4">
        <f>((Payoff!$D8-Payoff!C8)*C$9)</f>
        <v>13.031175059952051</v>
      </c>
      <c r="D8" s="4">
        <f>SUM(A8:C8)^2/Payoff!D8^2</f>
        <v>2.0662980524916216E-2</v>
      </c>
    </row>
    <row r="9" spans="1:4" x14ac:dyDescent="0.35">
      <c r="A9" s="4">
        <v>0.49</v>
      </c>
      <c r="B9" s="4">
        <v>0.27</v>
      </c>
      <c r="C9" s="4">
        <v>0.24</v>
      </c>
      <c r="D9" s="9">
        <f>SQRT(SUM(D2:D8)/7)</f>
        <v>0.28083468912249621</v>
      </c>
    </row>
    <row r="10" spans="1:4" x14ac:dyDescent="0.35">
      <c r="D10" s="4">
        <f>SUM(A9:C9)</f>
        <v>1</v>
      </c>
    </row>
    <row r="11" spans="1:4" x14ac:dyDescent="0.35">
      <c r="A11" t="s">
        <v>30</v>
      </c>
    </row>
    <row r="12" spans="1:4" x14ac:dyDescent="0.35">
      <c r="A12" t="s">
        <v>26</v>
      </c>
    </row>
    <row r="13" spans="1:4" x14ac:dyDescent="0.35">
      <c r="A13" t="s">
        <v>28</v>
      </c>
    </row>
    <row r="14" spans="1:4" x14ac:dyDescent="0.35">
      <c r="A14" s="6"/>
      <c r="B14" s="6"/>
      <c r="C14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3D7F-AFCD-44EA-A5E5-F20816327D51}">
  <dimension ref="A1:D13"/>
  <sheetViews>
    <sheetView workbookViewId="0">
      <selection activeCell="D10" sqref="D10"/>
    </sheetView>
  </sheetViews>
  <sheetFormatPr baseColWidth="10" defaultRowHeight="14.5" x14ac:dyDescent="0.35"/>
  <cols>
    <col min="4" max="4" width="11.26953125" bestFit="1" customWidth="1"/>
  </cols>
  <sheetData>
    <row r="1" spans="1:4" x14ac:dyDescent="0.35">
      <c r="A1" t="s">
        <v>22</v>
      </c>
      <c r="B1" t="s">
        <v>3</v>
      </c>
      <c r="C1" t="s">
        <v>23</v>
      </c>
      <c r="D1" t="s">
        <v>24</v>
      </c>
    </row>
    <row r="2" spans="1:4" x14ac:dyDescent="0.35">
      <c r="A2" s="1">
        <f>((Payoff!$D2-Payoff!A2)*A$9)</f>
        <v>60.848336022091431</v>
      </c>
      <c r="B2" s="1">
        <f>((Payoff!$D2-Payoff!B2)*B$9)</f>
        <v>0</v>
      </c>
      <c r="C2" s="1">
        <f>((Payoff!$D2-Payoff!C2)*C$9)</f>
        <v>27.407732190005575</v>
      </c>
      <c r="D2" s="1">
        <f>SUM(A2:C2)</f>
        <v>88.256068212097006</v>
      </c>
    </row>
    <row r="3" spans="1:4" x14ac:dyDescent="0.35">
      <c r="A3" s="1">
        <f>((Payoff!$D3-Payoff!A3)*A$9)</f>
        <v>0</v>
      </c>
      <c r="B3" s="1">
        <f>((Payoff!$D3-Payoff!B3)*B$9)</f>
        <v>3.0227143285371887</v>
      </c>
      <c r="C3" s="1">
        <f>((Payoff!$D3-Payoff!C3)*C$9)</f>
        <v>29.086175059952048</v>
      </c>
      <c r="D3" s="1">
        <f t="shared" ref="D3:D8" si="0">SUM(A3:C3)</f>
        <v>32.108889388489239</v>
      </c>
    </row>
    <row r="4" spans="1:4" x14ac:dyDescent="0.35">
      <c r="A4" s="1">
        <f>((Payoff!$D4-Payoff!A4)*A$9)</f>
        <v>0</v>
      </c>
      <c r="B4" s="1">
        <f>((Payoff!$D4-Payoff!B4)*B$9)</f>
        <v>37.237569944044765</v>
      </c>
      <c r="C4" s="1">
        <f>((Payoff!$D4-Payoff!C4)*C$9)</f>
        <v>11.100630606625806</v>
      </c>
      <c r="D4" s="1">
        <f t="shared" si="0"/>
        <v>48.338200550670571</v>
      </c>
    </row>
    <row r="5" spans="1:4" x14ac:dyDescent="0.35">
      <c r="A5" s="1">
        <f>((Payoff!$D5-Payoff!A5)*A$9)</f>
        <v>0</v>
      </c>
      <c r="B5" s="1">
        <f>((Payoff!$D5-Payoff!B5)*B$9)</f>
        <v>9.3126361767728696</v>
      </c>
      <c r="C5" s="1">
        <f>((Payoff!$D5-Payoff!C5)*C$9)</f>
        <v>10.137614860492569</v>
      </c>
      <c r="D5" s="1">
        <f t="shared" si="0"/>
        <v>19.450251037265438</v>
      </c>
    </row>
    <row r="6" spans="1:4" x14ac:dyDescent="0.35">
      <c r="A6" s="1">
        <f>((Payoff!$D6-Payoff!A6)*A$9)</f>
        <v>0</v>
      </c>
      <c r="B6" s="1">
        <f>((Payoff!$D6-Payoff!B6)*B$9)</f>
        <v>64.962303117505996</v>
      </c>
      <c r="C6" s="1">
        <f>((Payoff!$D6-Payoff!C6)*C$9)</f>
        <v>10.87942531308285</v>
      </c>
      <c r="D6" s="1">
        <f t="shared" si="0"/>
        <v>75.841728430588844</v>
      </c>
    </row>
    <row r="7" spans="1:4" x14ac:dyDescent="0.35">
      <c r="A7" s="1">
        <f>((Payoff!$D7-Payoff!A7)*A$9)</f>
        <v>0</v>
      </c>
      <c r="B7" s="1">
        <f>((Payoff!$D7-Payoff!B7)*B$9)</f>
        <v>54.828399825594083</v>
      </c>
      <c r="C7" s="1">
        <f>((Payoff!$D7-Payoff!C7)*C$9)</f>
        <v>41.305354746505827</v>
      </c>
      <c r="D7" s="1">
        <f t="shared" si="0"/>
        <v>96.133754572099917</v>
      </c>
    </row>
    <row r="8" spans="1:4" x14ac:dyDescent="0.35">
      <c r="A8" s="1">
        <f>((Payoff!$D8-Payoff!A8)*A$9)</f>
        <v>16.296427746691556</v>
      </c>
      <c r="B8" s="1">
        <f>((Payoff!$D8-Payoff!B8)*B$9)</f>
        <v>0</v>
      </c>
      <c r="C8" s="1">
        <f>((Payoff!$D8-Payoff!C8)*C$9)</f>
        <v>13.031175059952051</v>
      </c>
      <c r="D8" s="1">
        <f t="shared" si="0"/>
        <v>29.327602806643608</v>
      </c>
    </row>
    <row r="9" spans="1:4" x14ac:dyDescent="0.35">
      <c r="A9" s="1">
        <v>0.49</v>
      </c>
      <c r="B9" s="1">
        <v>0.27</v>
      </c>
      <c r="C9" s="1">
        <v>0.24</v>
      </c>
      <c r="D9" s="8">
        <f>MAX(D2:D8)</f>
        <v>96.133754572099917</v>
      </c>
    </row>
    <row r="10" spans="1:4" x14ac:dyDescent="0.35">
      <c r="D10" s="4">
        <f>SUM(A9:C9)</f>
        <v>1</v>
      </c>
    </row>
    <row r="11" spans="1:4" x14ac:dyDescent="0.35">
      <c r="A11" t="s">
        <v>29</v>
      </c>
    </row>
    <row r="12" spans="1:4" x14ac:dyDescent="0.35">
      <c r="A12" t="s">
        <v>26</v>
      </c>
    </row>
    <row r="13" spans="1:4" x14ac:dyDescent="0.35">
      <c r="A13" t="s">
        <v>28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28F4-FB49-45BC-A94A-D44854CC33C2}">
  <dimension ref="A1:D13"/>
  <sheetViews>
    <sheetView workbookViewId="0">
      <selection activeCell="D10" sqref="D10"/>
    </sheetView>
  </sheetViews>
  <sheetFormatPr baseColWidth="10" defaultRowHeight="14.5" x14ac:dyDescent="0.35"/>
  <cols>
    <col min="4" max="4" width="11.26953125" bestFit="1" customWidth="1"/>
  </cols>
  <sheetData>
    <row r="1" spans="1:4" x14ac:dyDescent="0.35">
      <c r="A1" t="s">
        <v>22</v>
      </c>
      <c r="B1" t="s">
        <v>3</v>
      </c>
      <c r="C1" t="s">
        <v>23</v>
      </c>
      <c r="D1" t="s">
        <v>24</v>
      </c>
    </row>
    <row r="2" spans="1:4" x14ac:dyDescent="0.35">
      <c r="A2" s="4">
        <f>((1-Payoff!A2/Payoff!$D2)*A$9)</f>
        <v>0.39479999999999998</v>
      </c>
      <c r="B2" s="4">
        <f>((1-Payoff!B2/Payoff!$D2)*B$9)</f>
        <v>0</v>
      </c>
      <c r="C2" s="4">
        <f>((1-Payoff!C2/Payoff!$D2)*C$9)</f>
        <v>0.17782857142857145</v>
      </c>
      <c r="D2" s="4">
        <f>SUM(A2:C2)</f>
        <v>0.57262857142857149</v>
      </c>
    </row>
    <row r="3" spans="1:4" x14ac:dyDescent="0.35">
      <c r="A3" s="4">
        <f>((1-Payoff!A3/Payoff!$D3)*A$9)</f>
        <v>0</v>
      </c>
      <c r="B3" s="4">
        <f>((1-Payoff!B3/Payoff!$D3)*B$9)</f>
        <v>1.3861171366594434E-2</v>
      </c>
      <c r="C3" s="4">
        <f>((1-Payoff!C3/Payoff!$D3)*C$9)</f>
        <v>0.13337960954446856</v>
      </c>
      <c r="D3" s="4">
        <f t="shared" ref="D3:D8" si="0">SUM(A3:C3)</f>
        <v>0.14724078091106299</v>
      </c>
    </row>
    <row r="4" spans="1:4" x14ac:dyDescent="0.35">
      <c r="A4" s="4">
        <f>((1-Payoff!A4/Payoff!$D4)*A$9)</f>
        <v>0</v>
      </c>
      <c r="B4" s="4">
        <f>((1-Payoff!B4/Payoff!$D4)*B$9)</f>
        <v>0.16160583941605838</v>
      </c>
      <c r="C4" s="4">
        <f>((1-Payoff!C4/Payoff!$D4)*C$9)</f>
        <v>4.8175182481751802E-2</v>
      </c>
      <c r="D4" s="4">
        <f t="shared" si="0"/>
        <v>0.20978102189781017</v>
      </c>
    </row>
    <row r="5" spans="1:4" x14ac:dyDescent="0.35">
      <c r="A5" s="4">
        <f>((1-Payoff!A5/Payoff!$D5)*A$9)</f>
        <v>0</v>
      </c>
      <c r="B5" s="4">
        <f>((1-Payoff!B5/Payoff!$D5)*B$9)</f>
        <v>6.1565403859899934E-2</v>
      </c>
      <c r="C5" s="4">
        <f>((1-Payoff!C5/Payoff!$D5)*C$9)</f>
        <v>6.7019299499642651E-2</v>
      </c>
      <c r="D5" s="4">
        <f t="shared" si="0"/>
        <v>0.12858470335954258</v>
      </c>
    </row>
    <row r="6" spans="1:4" x14ac:dyDescent="0.35">
      <c r="A6" s="4">
        <f>((1-Payoff!A6/Payoff!$D6)*A$9)</f>
        <v>0</v>
      </c>
      <c r="B6" s="4">
        <f>((1-Payoff!B6/Payoff!$D6)*B$9)</f>
        <v>0.22475176314503176</v>
      </c>
      <c r="C6" s="4">
        <f>((1-Payoff!C6/Payoff!$D6)*C$9)</f>
        <v>3.7639829620836486E-2</v>
      </c>
      <c r="D6" s="4">
        <f t="shared" si="0"/>
        <v>0.26239159276586826</v>
      </c>
    </row>
    <row r="7" spans="1:4" x14ac:dyDescent="0.35">
      <c r="A7" s="4">
        <f>((1-Payoff!A7/Payoff!$D7)*A$9)</f>
        <v>0</v>
      </c>
      <c r="B7" s="4">
        <f>((1-Payoff!B7/Payoff!$D7)*B$9)</f>
        <v>0.13060423951048952</v>
      </c>
      <c r="C7" s="4">
        <f>((1-Payoff!C7/Payoff!$D7)*C$9)</f>
        <v>9.8391608391608376E-2</v>
      </c>
      <c r="D7" s="4">
        <f t="shared" si="0"/>
        <v>0.2289958479020979</v>
      </c>
    </row>
    <row r="8" spans="1:4" x14ac:dyDescent="0.35">
      <c r="A8" s="4">
        <f>((1-Payoff!A8/Payoff!$D8)*A$9)</f>
        <v>7.9875268817204387E-2</v>
      </c>
      <c r="B8" s="4">
        <f>((1-Payoff!B8/Payoff!$D8)*B$9)</f>
        <v>0</v>
      </c>
      <c r="C8" s="4">
        <f>((1-Payoff!C8/Payoff!$D8)*C$9)</f>
        <v>6.3870967741935528E-2</v>
      </c>
      <c r="D8" s="4">
        <f t="shared" si="0"/>
        <v>0.14374623655913993</v>
      </c>
    </row>
    <row r="9" spans="1:4" x14ac:dyDescent="0.35">
      <c r="A9" s="4">
        <v>0.49</v>
      </c>
      <c r="B9" s="4">
        <v>0.27</v>
      </c>
      <c r="C9" s="4">
        <v>0.24</v>
      </c>
      <c r="D9" s="9">
        <f>MAX(D2:D8)</f>
        <v>0.57262857142857149</v>
      </c>
    </row>
    <row r="10" spans="1:4" x14ac:dyDescent="0.35">
      <c r="D10" s="4">
        <f>SUM(A9:C9)</f>
        <v>1</v>
      </c>
    </row>
    <row r="11" spans="1:4" x14ac:dyDescent="0.35">
      <c r="A11" t="s">
        <v>27</v>
      </c>
    </row>
    <row r="12" spans="1:4" x14ac:dyDescent="0.35">
      <c r="A12" t="s">
        <v>26</v>
      </c>
    </row>
    <row r="13" spans="1:4" x14ac:dyDescent="0.35">
      <c r="A13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workbookViewId="0">
      <selection activeCell="D9" sqref="D9:F9"/>
    </sheetView>
  </sheetViews>
  <sheetFormatPr baseColWidth="10" defaultRowHeight="14.5" x14ac:dyDescent="0.35"/>
  <cols>
    <col min="4" max="6" width="12.54296875" bestFit="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15</v>
      </c>
    </row>
    <row r="2" spans="1:6" x14ac:dyDescent="0.35">
      <c r="A2">
        <v>2002</v>
      </c>
      <c r="B2">
        <v>39</v>
      </c>
      <c r="C2">
        <v>33.5</v>
      </c>
      <c r="D2">
        <v>8</v>
      </c>
      <c r="E2">
        <v>10.5</v>
      </c>
      <c r="F2">
        <f>MIN(B2:C2)</f>
        <v>33.5</v>
      </c>
    </row>
    <row r="3" spans="1:6" x14ac:dyDescent="0.35">
      <c r="A3">
        <v>2003</v>
      </c>
      <c r="B3">
        <v>27.5</v>
      </c>
      <c r="C3">
        <v>17.5</v>
      </c>
      <c r="D3">
        <v>13</v>
      </c>
      <c r="E3">
        <v>2.5</v>
      </c>
      <c r="F3">
        <f t="shared" ref="F3:F8" si="0">MIN(B3:C3)</f>
        <v>17.5</v>
      </c>
    </row>
    <row r="4" spans="1:6" x14ac:dyDescent="0.35">
      <c r="A4">
        <v>2004</v>
      </c>
      <c r="B4">
        <v>68.5</v>
      </c>
      <c r="C4">
        <v>47</v>
      </c>
      <c r="D4">
        <v>30.5</v>
      </c>
      <c r="E4">
        <v>22</v>
      </c>
      <c r="F4">
        <f t="shared" si="0"/>
        <v>47</v>
      </c>
    </row>
    <row r="5" spans="1:6" x14ac:dyDescent="0.35">
      <c r="A5">
        <v>2005</v>
      </c>
      <c r="B5">
        <v>67.3</v>
      </c>
      <c r="C5">
        <v>50.5</v>
      </c>
      <c r="D5">
        <v>25.7</v>
      </c>
      <c r="E5">
        <v>20</v>
      </c>
      <c r="F5">
        <f t="shared" si="0"/>
        <v>50.5</v>
      </c>
    </row>
    <row r="6" spans="1:6" x14ac:dyDescent="0.35">
      <c r="A6">
        <v>2006</v>
      </c>
      <c r="B6">
        <v>77.7</v>
      </c>
      <c r="C6">
        <v>55.2</v>
      </c>
      <c r="D6">
        <v>18.5</v>
      </c>
      <c r="E6">
        <v>28.3</v>
      </c>
      <c r="F6">
        <f t="shared" si="0"/>
        <v>55.2</v>
      </c>
    </row>
    <row r="7" spans="1:6" x14ac:dyDescent="0.35">
      <c r="A7">
        <v>2007</v>
      </c>
      <c r="B7">
        <v>89</v>
      </c>
      <c r="C7">
        <v>58.5</v>
      </c>
      <c r="D7">
        <v>26.2</v>
      </c>
      <c r="E7">
        <v>35</v>
      </c>
      <c r="F7">
        <f t="shared" si="0"/>
        <v>58.5</v>
      </c>
    </row>
    <row r="8" spans="1:6" x14ac:dyDescent="0.35">
      <c r="A8">
        <v>2008</v>
      </c>
      <c r="B8">
        <v>99.5</v>
      </c>
      <c r="C8">
        <v>59</v>
      </c>
      <c r="D8">
        <v>36.299999999999997</v>
      </c>
      <c r="E8">
        <v>31.5</v>
      </c>
      <c r="F8">
        <f t="shared" si="0"/>
        <v>59</v>
      </c>
    </row>
    <row r="9" spans="1:6" x14ac:dyDescent="0.35">
      <c r="B9" t="s">
        <v>16</v>
      </c>
      <c r="D9" s="6">
        <f>SUM(D2:D8)/SUM($D2:$F8)</f>
        <v>0.25143038779402416</v>
      </c>
      <c r="E9" s="6">
        <f t="shared" ref="E9:F9" si="1">SUM(E2:E8)/SUM($D2:$F8)</f>
        <v>0.2380801017164654</v>
      </c>
      <c r="F9" s="6">
        <f t="shared" si="1"/>
        <v>0.51048951048951052</v>
      </c>
    </row>
    <row r="10" spans="1:6" x14ac:dyDescent="0.35">
      <c r="B10" s="1"/>
      <c r="C10" s="1"/>
      <c r="D10" s="1"/>
      <c r="E10" s="1"/>
      <c r="F10" s="1"/>
    </row>
    <row r="11" spans="1:6" x14ac:dyDescent="0.35">
      <c r="D11" s="1"/>
      <c r="E11" s="1"/>
      <c r="F11" s="1"/>
    </row>
    <row r="12" spans="1:6" x14ac:dyDescent="0.35">
      <c r="D12" s="1"/>
      <c r="E12" s="1"/>
      <c r="F12" s="1"/>
    </row>
    <row r="13" spans="1:6" x14ac:dyDescent="0.35">
      <c r="D13" s="1"/>
      <c r="E13" s="1"/>
      <c r="F13" s="1"/>
    </row>
    <row r="14" spans="1:6" x14ac:dyDescent="0.35">
      <c r="D14" s="1"/>
      <c r="E14" s="1"/>
      <c r="F14" s="1"/>
    </row>
    <row r="15" spans="1:6" x14ac:dyDescent="0.35">
      <c r="D15" s="1"/>
      <c r="E15" s="1"/>
      <c r="F15" s="1"/>
    </row>
    <row r="16" spans="1:6" x14ac:dyDescent="0.35">
      <c r="D16" s="1"/>
      <c r="E16" s="1"/>
      <c r="F1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E14" sqref="E14"/>
    </sheetView>
  </sheetViews>
  <sheetFormatPr baseColWidth="10" defaultRowHeight="14.5" x14ac:dyDescent="0.35"/>
  <sheetData>
    <row r="1" spans="1:5" x14ac:dyDescent="0.35">
      <c r="A1" t="s">
        <v>0</v>
      </c>
      <c r="B1" t="s">
        <v>5</v>
      </c>
      <c r="C1" t="s">
        <v>6</v>
      </c>
      <c r="D1" t="s">
        <v>8</v>
      </c>
      <c r="E1" t="s">
        <v>4</v>
      </c>
    </row>
    <row r="2" spans="1:5" x14ac:dyDescent="0.35">
      <c r="A2">
        <v>2002</v>
      </c>
      <c r="B2">
        <v>0.7</v>
      </c>
      <c r="C2">
        <v>5.8</v>
      </c>
      <c r="D2">
        <v>2.1</v>
      </c>
      <c r="E2">
        <v>1.7</v>
      </c>
    </row>
    <row r="3" spans="1:5" x14ac:dyDescent="0.35">
      <c r="A3">
        <v>2003</v>
      </c>
      <c r="B3">
        <v>3.5</v>
      </c>
      <c r="C3">
        <v>54.3</v>
      </c>
      <c r="D3">
        <v>4.0999999999999996</v>
      </c>
      <c r="E3">
        <v>4</v>
      </c>
    </row>
    <row r="4" spans="1:5" x14ac:dyDescent="0.35">
      <c r="A4">
        <v>2004</v>
      </c>
      <c r="B4">
        <v>6.1</v>
      </c>
      <c r="C4">
        <v>50.5</v>
      </c>
      <c r="D4">
        <v>2.2000000000000002</v>
      </c>
      <c r="E4">
        <v>7.3</v>
      </c>
    </row>
    <row r="5" spans="1:5" x14ac:dyDescent="0.35">
      <c r="A5">
        <v>2005</v>
      </c>
      <c r="B5">
        <v>3.2</v>
      </c>
      <c r="C5">
        <v>48.6</v>
      </c>
      <c r="D5">
        <v>2.7</v>
      </c>
      <c r="E5">
        <v>5.5</v>
      </c>
    </row>
    <row r="6" spans="1:5" x14ac:dyDescent="0.35">
      <c r="A6">
        <v>2006</v>
      </c>
      <c r="B6">
        <v>7.3</v>
      </c>
      <c r="C6">
        <v>27.3</v>
      </c>
      <c r="D6">
        <v>1.6</v>
      </c>
      <c r="E6">
        <v>10.5</v>
      </c>
    </row>
    <row r="7" spans="1:5" x14ac:dyDescent="0.35">
      <c r="A7">
        <v>2007</v>
      </c>
      <c r="B7">
        <v>9.1</v>
      </c>
      <c r="C7">
        <v>41.6</v>
      </c>
      <c r="D7">
        <v>3.5</v>
      </c>
      <c r="E7">
        <v>10.8</v>
      </c>
    </row>
    <row r="8" spans="1:5" x14ac:dyDescent="0.35">
      <c r="A8">
        <v>2008</v>
      </c>
      <c r="B8">
        <v>4.5999999999999996</v>
      </c>
      <c r="C8">
        <v>33.6</v>
      </c>
      <c r="D8">
        <v>3.1</v>
      </c>
      <c r="E8">
        <v>9.1</v>
      </c>
    </row>
    <row r="9" spans="1:5" x14ac:dyDescent="0.35">
      <c r="A9" t="s">
        <v>7</v>
      </c>
      <c r="B9" s="2">
        <f>AVERAGE(B2:B8)</f>
        <v>4.9285714285714288</v>
      </c>
      <c r="C9" s="2">
        <f>AVERAGE(C2:C8)</f>
        <v>37.385714285714286</v>
      </c>
      <c r="D9" s="2">
        <f>AVERAGE(D2:D8)</f>
        <v>2.7571428571428567</v>
      </c>
      <c r="E9" s="2">
        <f>AVERAGE(E2:E8)</f>
        <v>6.9857142857142858</v>
      </c>
    </row>
    <row r="10" spans="1:5" x14ac:dyDescent="0.35">
      <c r="A10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workbookViewId="0">
      <selection activeCell="C1" sqref="C1"/>
    </sheetView>
  </sheetViews>
  <sheetFormatPr baseColWidth="10" defaultRowHeight="14.5" x14ac:dyDescent="0.35"/>
  <sheetData>
    <row r="1" spans="1:6" x14ac:dyDescent="0.35">
      <c r="A1" t="s">
        <v>0</v>
      </c>
      <c r="B1" t="s">
        <v>12</v>
      </c>
      <c r="C1" t="s">
        <v>2</v>
      </c>
      <c r="D1" t="s">
        <v>9</v>
      </c>
      <c r="E1" t="s">
        <v>10</v>
      </c>
      <c r="F1" t="s">
        <v>11</v>
      </c>
    </row>
    <row r="2" spans="1:6" x14ac:dyDescent="0.35">
      <c r="A2">
        <v>2003</v>
      </c>
      <c r="B2">
        <v>4000</v>
      </c>
      <c r="C2">
        <v>80</v>
      </c>
      <c r="D2">
        <v>8000</v>
      </c>
      <c r="E2">
        <f>B2*0.64</f>
        <v>2560</v>
      </c>
      <c r="F2">
        <v>2750</v>
      </c>
    </row>
    <row r="3" spans="1:6" x14ac:dyDescent="0.35">
      <c r="A3">
        <v>2004</v>
      </c>
      <c r="B3">
        <v>6000</v>
      </c>
      <c r="C3">
        <v>250</v>
      </c>
      <c r="D3">
        <v>8000</v>
      </c>
      <c r="E3">
        <f>B3*0.64</f>
        <v>3840</v>
      </c>
      <c r="F3">
        <v>4000</v>
      </c>
    </row>
    <row r="4" spans="1:6" x14ac:dyDescent="0.35">
      <c r="A4">
        <v>2005</v>
      </c>
      <c r="B4">
        <v>6500</v>
      </c>
      <c r="C4">
        <v>300</v>
      </c>
      <c r="D4">
        <v>10000</v>
      </c>
      <c r="E4">
        <v>6000</v>
      </c>
      <c r="F4">
        <v>6000</v>
      </c>
    </row>
    <row r="5" spans="1:6" x14ac:dyDescent="0.35">
      <c r="A5">
        <v>2006</v>
      </c>
      <c r="B5">
        <v>7800</v>
      </c>
      <c r="C5">
        <v>350</v>
      </c>
      <c r="D5">
        <v>12000</v>
      </c>
      <c r="E5">
        <v>5500</v>
      </c>
      <c r="F5">
        <v>7000</v>
      </c>
    </row>
    <row r="6" spans="1:6" x14ac:dyDescent="0.35">
      <c r="A6">
        <v>2007</v>
      </c>
      <c r="B6">
        <v>17000</v>
      </c>
      <c r="C6">
        <v>700</v>
      </c>
      <c r="D6">
        <v>15000</v>
      </c>
      <c r="E6">
        <v>11500</v>
      </c>
      <c r="F6">
        <v>12500</v>
      </c>
    </row>
    <row r="7" spans="1:6" x14ac:dyDescent="0.35">
      <c r="A7">
        <v>2008</v>
      </c>
      <c r="B7">
        <v>16000</v>
      </c>
      <c r="C7">
        <v>900</v>
      </c>
      <c r="D7">
        <v>27000</v>
      </c>
      <c r="E7">
        <v>10000</v>
      </c>
      <c r="F7">
        <v>11000</v>
      </c>
    </row>
    <row r="8" spans="1:6" x14ac:dyDescent="0.35">
      <c r="A8">
        <v>2009</v>
      </c>
      <c r="B8">
        <v>14000</v>
      </c>
      <c r="C8">
        <v>400</v>
      </c>
      <c r="D8">
        <v>30000</v>
      </c>
      <c r="E8">
        <v>7500</v>
      </c>
      <c r="F8">
        <v>11500</v>
      </c>
    </row>
    <row r="9" spans="1:6" x14ac:dyDescent="0.35">
      <c r="A9" t="s">
        <v>18</v>
      </c>
    </row>
    <row r="10" spans="1:6" x14ac:dyDescent="0.35">
      <c r="A10" t="s">
        <v>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workbookViewId="0">
      <selection activeCell="B2" sqref="B2"/>
    </sheetView>
  </sheetViews>
  <sheetFormatPr baseColWidth="10" defaultRowHeight="14.5" x14ac:dyDescent="0.35"/>
  <sheetData>
    <row r="1" spans="1:6" x14ac:dyDescent="0.35">
      <c r="B1" t="s">
        <v>5</v>
      </c>
      <c r="C1" t="s">
        <v>6</v>
      </c>
      <c r="D1" t="s">
        <v>8</v>
      </c>
      <c r="E1" t="s">
        <v>4</v>
      </c>
      <c r="F1" t="s">
        <v>14</v>
      </c>
    </row>
    <row r="2" spans="1:6" x14ac:dyDescent="0.35">
      <c r="A2">
        <v>2003</v>
      </c>
      <c r="B2">
        <f>Price!B2*Yield!B2</f>
        <v>2800</v>
      </c>
      <c r="C2">
        <f>Price!C2*Yield!C2</f>
        <v>464</v>
      </c>
      <c r="D2">
        <f>Price!D2*Yield!D2</f>
        <v>16800</v>
      </c>
      <c r="E2">
        <f>Price!E2*Yield!E2</f>
        <v>4352</v>
      </c>
      <c r="F2" s="3">
        <f>B2+C2</f>
        <v>3264</v>
      </c>
    </row>
    <row r="3" spans="1:6" x14ac:dyDescent="0.35">
      <c r="A3">
        <v>2004</v>
      </c>
      <c r="B3">
        <f>Price!B3*Yield!B3</f>
        <v>21000</v>
      </c>
      <c r="C3">
        <f>Price!C3*Yield!C3</f>
        <v>13575</v>
      </c>
      <c r="D3">
        <f>Price!D3*Yield!D3</f>
        <v>32800</v>
      </c>
      <c r="E3">
        <f>Price!E3*Yield!E3</f>
        <v>15360</v>
      </c>
      <c r="F3" s="3">
        <f t="shared" ref="F3:F8" si="0">B3+C3</f>
        <v>34575</v>
      </c>
    </row>
    <row r="4" spans="1:6" x14ac:dyDescent="0.35">
      <c r="A4">
        <v>2005</v>
      </c>
      <c r="B4">
        <f>Price!B4*Yield!B4</f>
        <v>39650</v>
      </c>
      <c r="C4">
        <f>Price!C4*Yield!C4</f>
        <v>15150</v>
      </c>
      <c r="D4">
        <f>Price!D4*Yield!D4</f>
        <v>22000</v>
      </c>
      <c r="E4">
        <f>Price!E4*Yield!E4</f>
        <v>43800</v>
      </c>
      <c r="F4" s="3">
        <f t="shared" si="0"/>
        <v>54800</v>
      </c>
    </row>
    <row r="5" spans="1:6" x14ac:dyDescent="0.35">
      <c r="A5">
        <v>2006</v>
      </c>
      <c r="B5">
        <f>Price!B5*Yield!B5</f>
        <v>24960</v>
      </c>
      <c r="C5">
        <f>Price!C5*Yield!C5</f>
        <v>17010</v>
      </c>
      <c r="D5">
        <f>Price!D5*Yield!D5</f>
        <v>32400.000000000004</v>
      </c>
      <c r="E5">
        <f>Price!E5*Yield!E5</f>
        <v>30250</v>
      </c>
      <c r="F5" s="3">
        <f t="shared" si="0"/>
        <v>41970</v>
      </c>
    </row>
    <row r="6" spans="1:6" x14ac:dyDescent="0.35">
      <c r="A6">
        <v>2007</v>
      </c>
      <c r="B6">
        <f>Price!B6*Yield!B6</f>
        <v>124100</v>
      </c>
      <c r="C6">
        <f>Price!C6*Yield!C6</f>
        <v>19110</v>
      </c>
      <c r="D6">
        <f>Price!D6*Yield!D6</f>
        <v>24000</v>
      </c>
      <c r="E6">
        <f>Price!E6*Yield!E6</f>
        <v>120750</v>
      </c>
      <c r="F6" s="3">
        <f t="shared" si="0"/>
        <v>143210</v>
      </c>
    </row>
    <row r="7" spans="1:6" x14ac:dyDescent="0.35">
      <c r="A7">
        <v>2008</v>
      </c>
      <c r="B7">
        <f>Price!B7*Yield!B7</f>
        <v>145600</v>
      </c>
      <c r="C7">
        <f>Price!C7*Yield!C7</f>
        <v>37440</v>
      </c>
      <c r="D7">
        <f>Price!D7*Yield!D7</f>
        <v>94500</v>
      </c>
      <c r="E7">
        <f>Price!E7*Yield!E7</f>
        <v>108000</v>
      </c>
      <c r="F7" s="3">
        <f t="shared" si="0"/>
        <v>183040</v>
      </c>
    </row>
    <row r="8" spans="1:6" x14ac:dyDescent="0.35">
      <c r="A8">
        <v>2009</v>
      </c>
      <c r="B8">
        <f>Price!B8*Yield!B8</f>
        <v>64399.999999999993</v>
      </c>
      <c r="C8">
        <f>Price!C8*Yield!C8</f>
        <v>13440</v>
      </c>
      <c r="D8">
        <f>Price!D8*Yield!D8</f>
        <v>93000</v>
      </c>
      <c r="E8">
        <f>Price!E8*Yield!E8</f>
        <v>68250</v>
      </c>
      <c r="F8" s="3">
        <f t="shared" si="0"/>
        <v>77840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F14" sqref="F14"/>
    </sheetView>
  </sheetViews>
  <sheetFormatPr baseColWidth="10" defaultRowHeight="14.5" x14ac:dyDescent="0.35"/>
  <cols>
    <col min="2" max="2" width="16.26953125" customWidth="1"/>
  </cols>
  <sheetData>
    <row r="1" spans="1:8" x14ac:dyDescent="0.35">
      <c r="A1" t="s">
        <v>0</v>
      </c>
      <c r="B1" t="s">
        <v>12</v>
      </c>
      <c r="C1" t="s">
        <v>2</v>
      </c>
      <c r="D1" t="s">
        <v>9</v>
      </c>
      <c r="E1" t="s">
        <v>10</v>
      </c>
      <c r="F1" t="s">
        <v>13</v>
      </c>
    </row>
    <row r="2" spans="1:8" x14ac:dyDescent="0.35">
      <c r="A2">
        <v>2003</v>
      </c>
      <c r="B2" s="3">
        <f>(Revenue!B2/Price!$F2)*Price!$F$8/810/1.39*2.47</f>
        <v>25.687409668225015</v>
      </c>
      <c r="C2" s="3">
        <f>(Revenue!C2/Price!$F2)*Price!$F$8/810/1.39*2.47</f>
        <v>4.2567707450201455</v>
      </c>
      <c r="D2" s="3">
        <f>(Revenue!D2/Price!$F2)*Price!$F$8/810/1.39*2.47</f>
        <v>154.12445800935012</v>
      </c>
      <c r="E2" s="3">
        <f>(Revenue!E2/Price!$F2)*Price!$F$8/810/1.39*2.47</f>
        <v>39.925573884326887</v>
      </c>
      <c r="F2" s="3">
        <f>(Revenue!F2/Price!$F2)*Price!$F$8/810/1.39*2.47</f>
        <v>29.944180413245167</v>
      </c>
      <c r="G2" s="3"/>
      <c r="H2" s="3"/>
    </row>
    <row r="3" spans="1:8" x14ac:dyDescent="0.35">
      <c r="A3">
        <v>2004</v>
      </c>
      <c r="B3" s="3">
        <f>(Revenue!B3/Price!$F3)*Price!$F$8/810/1.39*2.47</f>
        <v>132.45070610178527</v>
      </c>
      <c r="C3" s="3">
        <f>(Revenue!C3/Price!$F3)*Price!$F$8/810/1.39*2.47</f>
        <v>85.619920730082612</v>
      </c>
      <c r="D3" s="3">
        <f>(Revenue!D3/Price!$F3)*Price!$F$8/810/1.39*2.47</f>
        <v>206.87538857802645</v>
      </c>
      <c r="E3" s="3">
        <f>(Revenue!E3/Price!$F3)*Price!$F$8/810/1.39*2.47</f>
        <v>96.878230748734353</v>
      </c>
      <c r="F3" s="3">
        <f>(Revenue!F3/Price!$F3)*Price!$F$8/810/1.39*2.47</f>
        <v>218.07062683186788</v>
      </c>
      <c r="G3" s="3"/>
      <c r="H3" s="3"/>
    </row>
    <row r="4" spans="1:8" x14ac:dyDescent="0.35">
      <c r="A4">
        <v>2005</v>
      </c>
      <c r="B4" s="3">
        <f>(Revenue!B4/Price!$F4)*Price!$F$8/810/1.39*2.47</f>
        <v>166.71969831542177</v>
      </c>
      <c r="C4" s="3">
        <f>(Revenue!C4/Price!$F4)*Price!$F$8/810/1.39*2.47</f>
        <v>63.702482458477675</v>
      </c>
      <c r="D4" s="3">
        <f>(Revenue!D4/Price!$F4)*Price!$F$8/810/1.39*2.47</f>
        <v>92.505255055215102</v>
      </c>
      <c r="E4" s="3">
        <f>(Revenue!E4/Price!$F4)*Price!$F$8/810/1.39*2.47</f>
        <v>184.16955324629188</v>
      </c>
      <c r="F4" s="3">
        <f>(Revenue!F4/Price!$F4)*Price!$F$8/810/1.39*2.47</f>
        <v>230.42218077389941</v>
      </c>
      <c r="G4" s="3"/>
      <c r="H4" s="3"/>
    </row>
    <row r="5" spans="1:8" x14ac:dyDescent="0.35">
      <c r="A5">
        <v>2006</v>
      </c>
      <c r="B5" s="3">
        <f>(Revenue!B5/Price!$F5)*Price!$F$8/810/1.39*2.47</f>
        <v>89.958357123824769</v>
      </c>
      <c r="C5" s="3">
        <f>(Revenue!C5/Price!$F5)*Price!$F$8/810/1.39*2.47</f>
        <v>61.305755395683477</v>
      </c>
      <c r="D5" s="3">
        <f>(Revenue!D5/Price!$F5)*Price!$F$8/810/1.39*2.47</f>
        <v>116.77286742034947</v>
      </c>
      <c r="E5" s="3">
        <f>(Revenue!E5/Price!$F5)*Price!$F$8/810/1.39*2.47</f>
        <v>109.02405060078921</v>
      </c>
      <c r="F5" s="3">
        <f>(Revenue!F5/Price!$F5)*Price!$F$8/810/1.39*2.47</f>
        <v>151.26411251950825</v>
      </c>
      <c r="G5" s="3"/>
      <c r="H5" s="3"/>
    </row>
    <row r="6" spans="1:8" x14ac:dyDescent="0.35">
      <c r="A6">
        <v>2007</v>
      </c>
      <c r="B6" s="3">
        <f>(Revenue!B6/Price!$F6)*Price!$F$8/810/1.39*2.47</f>
        <v>250.470592414957</v>
      </c>
      <c r="C6" s="3">
        <f>(Revenue!C6/Price!$F6)*Price!$F$8/810/1.39*2.47</f>
        <v>38.569645616839871</v>
      </c>
      <c r="D6" s="3">
        <f>(Revenue!D6/Price!$F6)*Price!$F$8/810/1.39*2.47</f>
        <v>48.439115374367177</v>
      </c>
      <c r="E6" s="3">
        <f>(Revenue!E6/Price!$F6)*Price!$F$8/810/1.39*2.47</f>
        <v>243.7092992272849</v>
      </c>
      <c r="F6" s="3">
        <f>(Revenue!F6/Price!$F6)*Price!$F$8/810/1.39*2.47</f>
        <v>289.04023803179678</v>
      </c>
      <c r="G6" s="3"/>
      <c r="H6" s="3"/>
    </row>
    <row r="7" spans="1:8" x14ac:dyDescent="0.35">
      <c r="A7">
        <v>2008</v>
      </c>
      <c r="B7" s="3">
        <f>(Revenue!B7/Price!$F7)*Price!$F$8/810/1.39*2.47</f>
        <v>333.93632568692527</v>
      </c>
      <c r="C7" s="3">
        <f>(Revenue!C7/Price!$F7)*Price!$F$8/810/1.39*2.47</f>
        <v>85.869340890923638</v>
      </c>
      <c r="D7" s="3">
        <f>(Revenue!D7/Price!$F7)*Price!$F$8/810/1.39*2.47</f>
        <v>216.73751907564861</v>
      </c>
      <c r="E7" s="3">
        <f>(Revenue!E7/Price!$F7)*Price!$F$8/810/1.39*2.47</f>
        <v>247.7000218007413</v>
      </c>
      <c r="F7" s="3">
        <f>(Revenue!F7/Price!$F7)*Price!$F$8/810/1.39*2.47</f>
        <v>419.80566657784891</v>
      </c>
      <c r="G7" s="3"/>
      <c r="H7" s="3"/>
    </row>
    <row r="8" spans="1:8" x14ac:dyDescent="0.35">
      <c r="A8">
        <v>2009</v>
      </c>
      <c r="B8" s="3">
        <f>(Revenue!B8/Price!$F8)*Price!$F$8/810/1.39*2.47</f>
        <v>141.28075317523758</v>
      </c>
      <c r="C8" s="3">
        <f>(Revenue!C8/Price!$F8)*Price!$F$8/810/1.39*2.47</f>
        <v>29.484678923527852</v>
      </c>
      <c r="D8" s="3">
        <f>(Revenue!D8/Price!$F8)*Price!$F$8/810/1.39*2.47</f>
        <v>204.02344790834005</v>
      </c>
      <c r="E8" s="3">
        <f>(Revenue!E8/Price!$F8)*Price!$F$8/810/1.39*2.47</f>
        <v>149.72688515853983</v>
      </c>
      <c r="F8" s="3">
        <f>(Revenue!F8/Price!$F8)*Price!$F$8/810/1.39*2.47</f>
        <v>170.76543209876544</v>
      </c>
      <c r="G8" s="3"/>
      <c r="H8" s="3"/>
    </row>
    <row r="9" spans="1:8" x14ac:dyDescent="0.35">
      <c r="A9" t="s">
        <v>25</v>
      </c>
    </row>
    <row r="10" spans="1:8" x14ac:dyDescent="0.35">
      <c r="A10" t="s">
        <v>21</v>
      </c>
    </row>
    <row r="11" spans="1:8" x14ac:dyDescent="0.35">
      <c r="B11" s="3"/>
      <c r="C11" s="3"/>
      <c r="D11" s="1"/>
      <c r="E11" s="1"/>
      <c r="F1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595C-7A16-4FA9-83BD-2972811402EA}">
  <dimension ref="A1:D9"/>
  <sheetViews>
    <sheetView workbookViewId="0">
      <selection activeCell="A2" sqref="A2"/>
    </sheetView>
  </sheetViews>
  <sheetFormatPr baseColWidth="10" defaultRowHeight="14.5" x14ac:dyDescent="0.35"/>
  <sheetData>
    <row r="1" spans="1:4" x14ac:dyDescent="0.35">
      <c r="A1" t="s">
        <v>22</v>
      </c>
      <c r="B1" t="s">
        <v>3</v>
      </c>
      <c r="C1" t="s">
        <v>23</v>
      </c>
      <c r="D1" s="5" t="s">
        <v>20</v>
      </c>
    </row>
    <row r="2" spans="1:4" x14ac:dyDescent="0.35">
      <c r="A2" s="3">
        <v>29.944180413245167</v>
      </c>
      <c r="B2" s="3">
        <v>154.12445800935012</v>
      </c>
      <c r="C2" s="3">
        <v>39.925573884326887</v>
      </c>
      <c r="D2" s="3">
        <f>MAX(A2:C2)</f>
        <v>154.12445800935012</v>
      </c>
    </row>
    <row r="3" spans="1:4" x14ac:dyDescent="0.35">
      <c r="A3" s="3">
        <v>218.07062683186788</v>
      </c>
      <c r="B3" s="3">
        <v>206.87538857802645</v>
      </c>
      <c r="C3" s="3">
        <v>96.878230748734353</v>
      </c>
      <c r="D3" s="3">
        <f t="shared" ref="D3:D8" si="0">MAX(A3:C3)</f>
        <v>218.07062683186788</v>
      </c>
    </row>
    <row r="4" spans="1:4" x14ac:dyDescent="0.35">
      <c r="A4" s="3">
        <v>230.42218077389941</v>
      </c>
      <c r="B4" s="3">
        <v>92.505255055215102</v>
      </c>
      <c r="C4" s="3">
        <v>184.16955324629188</v>
      </c>
      <c r="D4" s="3">
        <f t="shared" si="0"/>
        <v>230.42218077389941</v>
      </c>
    </row>
    <row r="5" spans="1:4" x14ac:dyDescent="0.35">
      <c r="A5" s="3">
        <v>151.26411251950825</v>
      </c>
      <c r="B5" s="3">
        <v>116.77286742034947</v>
      </c>
      <c r="C5" s="3">
        <v>109.02405060078921</v>
      </c>
      <c r="D5" s="3">
        <f t="shared" si="0"/>
        <v>151.26411251950825</v>
      </c>
    </row>
    <row r="6" spans="1:4" x14ac:dyDescent="0.35">
      <c r="A6" s="3">
        <v>289.04023803179678</v>
      </c>
      <c r="B6" s="3">
        <v>48.439115374367177</v>
      </c>
      <c r="C6" s="3">
        <v>243.7092992272849</v>
      </c>
      <c r="D6" s="3">
        <f t="shared" si="0"/>
        <v>289.04023803179678</v>
      </c>
    </row>
    <row r="7" spans="1:4" x14ac:dyDescent="0.35">
      <c r="A7" s="3">
        <v>419.80566657784891</v>
      </c>
      <c r="B7" s="3">
        <v>216.73751907564861</v>
      </c>
      <c r="C7" s="3">
        <v>247.7000218007413</v>
      </c>
      <c r="D7" s="3">
        <f t="shared" si="0"/>
        <v>419.80566657784891</v>
      </c>
    </row>
    <row r="8" spans="1:4" x14ac:dyDescent="0.35">
      <c r="A8" s="3">
        <v>170.76543209876544</v>
      </c>
      <c r="B8" s="3">
        <v>204.02344790834005</v>
      </c>
      <c r="C8" s="3">
        <v>149.72688515853983</v>
      </c>
      <c r="D8" s="3">
        <f t="shared" si="0"/>
        <v>204.02344790834005</v>
      </c>
    </row>
    <row r="9" spans="1:4" x14ac:dyDescent="0.35">
      <c r="A9" s="7">
        <f>AVERAGE(A2:A8)</f>
        <v>215.61606246384738</v>
      </c>
      <c r="B9" s="7">
        <f t="shared" ref="B9:C9" si="1">AVERAGE(B2:B8)</f>
        <v>148.4968644887567</v>
      </c>
      <c r="C9" s="7">
        <f t="shared" si="1"/>
        <v>153.01908780952976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22D76-A4C5-4AFB-A342-D5C72846B5F6}">
  <dimension ref="A1:D7"/>
  <sheetViews>
    <sheetView workbookViewId="0">
      <selection activeCell="D2" sqref="D2"/>
    </sheetView>
  </sheetViews>
  <sheetFormatPr baseColWidth="10" defaultRowHeight="14.5" x14ac:dyDescent="0.35"/>
  <sheetData>
    <row r="1" spans="1:4" x14ac:dyDescent="0.35">
      <c r="A1" t="s">
        <v>22</v>
      </c>
      <c r="B1" t="s">
        <v>3</v>
      </c>
      <c r="C1" t="s">
        <v>23</v>
      </c>
      <c r="D1" t="s">
        <v>24</v>
      </c>
    </row>
    <row r="2" spans="1:4" x14ac:dyDescent="0.35">
      <c r="A2">
        <v>0.74</v>
      </c>
      <c r="B2">
        <v>0.02</v>
      </c>
      <c r="C2">
        <v>0.24</v>
      </c>
      <c r="D2" s="4">
        <f>SUM(A2:C2)</f>
        <v>1</v>
      </c>
    </row>
    <row r="3" spans="1:4" x14ac:dyDescent="0.35">
      <c r="A3" s="1">
        <f>A2*Payoff!A9</f>
        <v>159.55588622324706</v>
      </c>
      <c r="B3" s="1">
        <f>B2*Payoff!B9</f>
        <v>2.9699372897751339</v>
      </c>
      <c r="C3" s="1">
        <f>C2*Payoff!C9</f>
        <v>36.724581074287144</v>
      </c>
      <c r="D3" s="8">
        <f>SUM(A3:C3)</f>
        <v>199.25040458730933</v>
      </c>
    </row>
    <row r="5" spans="1:4" x14ac:dyDescent="0.35">
      <c r="A5" t="s">
        <v>32</v>
      </c>
    </row>
    <row r="6" spans="1:4" x14ac:dyDescent="0.35">
      <c r="A6" t="s">
        <v>33</v>
      </c>
    </row>
    <row r="7" spans="1:4" x14ac:dyDescent="0.35">
      <c r="A7" t="s">
        <v>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55A4-E8D4-424E-A857-66437E289C47}">
  <dimension ref="A1:D13"/>
  <sheetViews>
    <sheetView tabSelected="1" workbookViewId="0">
      <selection activeCell="D10" sqref="D10"/>
    </sheetView>
  </sheetViews>
  <sheetFormatPr baseColWidth="10" defaultRowHeight="14.5" x14ac:dyDescent="0.35"/>
  <cols>
    <col min="1" max="1" width="11.26953125" bestFit="1" customWidth="1"/>
    <col min="2" max="2" width="11" bestFit="1" customWidth="1"/>
    <col min="3" max="3" width="11.26953125" bestFit="1" customWidth="1"/>
    <col min="4" max="4" width="14.26953125" bestFit="1" customWidth="1"/>
  </cols>
  <sheetData>
    <row r="1" spans="1:4" x14ac:dyDescent="0.35">
      <c r="A1" t="s">
        <v>22</v>
      </c>
      <c r="B1" t="s">
        <v>3</v>
      </c>
      <c r="C1" t="s">
        <v>23</v>
      </c>
      <c r="D1" t="s">
        <v>24</v>
      </c>
    </row>
    <row r="2" spans="1:4" x14ac:dyDescent="0.35">
      <c r="A2" s="1">
        <f>((Payoff!$D2-Payoff!A2)*A$9)</f>
        <v>91.893405421117663</v>
      </c>
      <c r="B2" s="1">
        <f>((Payoff!$D2-Payoff!B2)*B$9)</f>
        <v>0</v>
      </c>
      <c r="C2" s="1">
        <f>((Payoff!$D2-Payoff!C2)*C$9)</f>
        <v>27.407732190005575</v>
      </c>
      <c r="D2" s="1">
        <f>SUM(A2:C2)^2</f>
        <v>14232.761435308164</v>
      </c>
    </row>
    <row r="3" spans="1:4" x14ac:dyDescent="0.35">
      <c r="A3" s="1">
        <f>((Payoff!$D3-Payoff!A3)*A$9)</f>
        <v>0</v>
      </c>
      <c r="B3" s="1">
        <f>((Payoff!$D3-Payoff!B3)*B$9)</f>
        <v>0.22390476507682877</v>
      </c>
      <c r="C3" s="1">
        <f>((Payoff!$D3-Payoff!C3)*C$9)</f>
        <v>29.086175059952048</v>
      </c>
      <c r="D3" s="1">
        <f t="shared" ref="D3:D8" si="0">SUM(A3:C3)^2</f>
        <v>859.08077934956475</v>
      </c>
    </row>
    <row r="4" spans="1:4" x14ac:dyDescent="0.35">
      <c r="A4" s="1">
        <f>((Payoff!$D4-Payoff!A4)*A$9)</f>
        <v>0</v>
      </c>
      <c r="B4" s="1">
        <f>((Payoff!$D4-Payoff!B4)*B$9)</f>
        <v>2.758338514373686</v>
      </c>
      <c r="C4" s="1">
        <f>((Payoff!$D4-Payoff!C4)*C$9)</f>
        <v>11.100630606625806</v>
      </c>
      <c r="D4" s="1">
        <f t="shared" si="0"/>
        <v>192.07102509681746</v>
      </c>
    </row>
    <row r="5" spans="1:4" x14ac:dyDescent="0.35">
      <c r="A5" s="1">
        <f>((Payoff!$D5-Payoff!A5)*A$9)</f>
        <v>0</v>
      </c>
      <c r="B5" s="1">
        <f>((Payoff!$D5-Payoff!B5)*B$9)</f>
        <v>0.68982490198317548</v>
      </c>
      <c r="C5" s="1">
        <f>((Payoff!$D5-Payoff!C5)*C$9)</f>
        <v>10.137614860492569</v>
      </c>
      <c r="D5" s="1">
        <f t="shared" si="0"/>
        <v>117.23345181004082</v>
      </c>
    </row>
    <row r="6" spans="1:4" x14ac:dyDescent="0.35">
      <c r="A6" s="1">
        <f>((Payoff!$D6-Payoff!A6)*A$9)</f>
        <v>0</v>
      </c>
      <c r="B6" s="1">
        <f>((Payoff!$D6-Payoff!B6)*B$9)</f>
        <v>4.8120224531485922</v>
      </c>
      <c r="C6" s="1">
        <f>((Payoff!$D6-Payoff!C6)*C$9)</f>
        <v>10.87942531308285</v>
      </c>
      <c r="D6" s="1">
        <f t="shared" si="0"/>
        <v>246.22153300036967</v>
      </c>
    </row>
    <row r="7" spans="1:4" x14ac:dyDescent="0.35">
      <c r="A7" s="1">
        <f>((Payoff!$D7-Payoff!A7)*A$9)</f>
        <v>0</v>
      </c>
      <c r="B7" s="1">
        <f>((Payoff!$D7-Payoff!B7)*B$9)</f>
        <v>4.061362950044006</v>
      </c>
      <c r="C7" s="1">
        <f>((Payoff!$D7-Payoff!C7)*C$9)</f>
        <v>41.305354746505827</v>
      </c>
      <c r="D7" s="1">
        <f t="shared" si="0"/>
        <v>2058.1390745584481</v>
      </c>
    </row>
    <row r="8" spans="1:4" x14ac:dyDescent="0.35">
      <c r="A8" s="1">
        <f>((Payoff!$D8-Payoff!A8)*A$9)</f>
        <v>24.610931699085207</v>
      </c>
      <c r="B8" s="1">
        <f>((Payoff!$D8-Payoff!B8)*B$9)</f>
        <v>0</v>
      </c>
      <c r="C8" s="1">
        <f>((Payoff!$D8-Payoff!C8)*C$9)</f>
        <v>13.031175059952051</v>
      </c>
      <c r="D8" s="1">
        <f t="shared" si="0"/>
        <v>1416.9282012587587</v>
      </c>
    </row>
    <row r="9" spans="1:4" x14ac:dyDescent="0.35">
      <c r="A9">
        <v>0.74</v>
      </c>
      <c r="B9">
        <v>0.02</v>
      </c>
      <c r="C9">
        <v>0.24</v>
      </c>
      <c r="D9" s="8">
        <f>SQRT(SUM(D2:D8)/7)</f>
        <v>52.266399340825025</v>
      </c>
    </row>
    <row r="10" spans="1:4" x14ac:dyDescent="0.35">
      <c r="D10" s="4">
        <f>SUM(A9:C9)</f>
        <v>1</v>
      </c>
    </row>
    <row r="11" spans="1:4" x14ac:dyDescent="0.35">
      <c r="A11" t="s">
        <v>31</v>
      </c>
    </row>
    <row r="12" spans="1:4" x14ac:dyDescent="0.35">
      <c r="A12" t="s">
        <v>26</v>
      </c>
    </row>
    <row r="13" spans="1:4" x14ac:dyDescent="0.35">
      <c r="A1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Explanation</vt:lpstr>
      <vt:lpstr>SownArea</vt:lpstr>
      <vt:lpstr>Yield</vt:lpstr>
      <vt:lpstr>Price</vt:lpstr>
      <vt:lpstr>Revenue</vt:lpstr>
      <vt:lpstr>RevenueStandardized</vt:lpstr>
      <vt:lpstr>Payoff</vt:lpstr>
      <vt:lpstr>Utility</vt:lpstr>
      <vt:lpstr>AbsRegret</vt:lpstr>
      <vt:lpstr>RelRegret</vt:lpstr>
      <vt:lpstr>MaxAbsRegret</vt:lpstr>
      <vt:lpstr>MaxRelRegret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BIO0071</dc:creator>
  <cp:lastModifiedBy>User</cp:lastModifiedBy>
  <dcterms:created xsi:type="dcterms:W3CDTF">2018-03-12T15:45:24Z</dcterms:created>
  <dcterms:modified xsi:type="dcterms:W3CDTF">2018-12-31T09:28:48Z</dcterms:modified>
</cp:coreProperties>
</file>