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4695" windowHeight="5130" activeTab="5"/>
  </bookViews>
  <sheets>
    <sheet name="HSBC CAR" sheetId="1" r:id="rId1"/>
    <sheet name="SAMBA CAR" sheetId="2" r:id="rId2"/>
    <sheet name="CIB CAR" sheetId="3" r:id="rId3"/>
    <sheet name="CAE CAR" sheetId="4" r:id="rId4"/>
    <sheet name="UNBE CAR" sheetId="5" r:id="rId5"/>
    <sheet name="eviews" sheetId="6" r:id="rId6"/>
  </sheets>
  <calcPr calcId="125725"/>
</workbook>
</file>

<file path=xl/calcChain.xml><?xml version="1.0" encoding="utf-8"?>
<calcChain xmlns="http://schemas.openxmlformats.org/spreadsheetml/2006/main">
  <c r="F19" i="4"/>
  <c r="K15"/>
  <c r="G12"/>
  <c r="N11"/>
  <c r="H11"/>
  <c r="G11"/>
  <c r="F11"/>
  <c r="E11"/>
  <c r="L10"/>
  <c r="N8"/>
  <c r="N15" s="1"/>
  <c r="H8"/>
  <c r="H15" s="1"/>
  <c r="G8"/>
  <c r="G15" s="1"/>
  <c r="I15" s="1"/>
  <c r="F8"/>
  <c r="F16" s="1"/>
  <c r="E8"/>
  <c r="E16" s="1"/>
  <c r="H57" i="3"/>
  <c r="G57"/>
  <c r="I44"/>
  <c r="G33"/>
  <c r="I30"/>
  <c r="I29"/>
  <c r="I28"/>
  <c r="M27"/>
  <c r="I27"/>
  <c r="C23"/>
  <c r="O15"/>
  <c r="O14"/>
  <c r="M14"/>
  <c r="G14"/>
  <c r="N19" s="1"/>
  <c r="I13"/>
  <c r="I12"/>
  <c r="M11"/>
  <c r="I11"/>
  <c r="C11"/>
  <c r="H10"/>
  <c r="G10"/>
  <c r="E10"/>
  <c r="C10"/>
  <c r="H7"/>
  <c r="H14" s="1"/>
  <c r="G7"/>
  <c r="G15" s="1"/>
  <c r="D19" i="2"/>
  <c r="E16"/>
  <c r="M15"/>
  <c r="N13"/>
  <c r="M13"/>
  <c r="J13"/>
  <c r="F11"/>
  <c r="E10"/>
  <c r="D10"/>
  <c r="N9"/>
  <c r="M9"/>
  <c r="L9"/>
  <c r="L13" s="1"/>
  <c r="K9"/>
  <c r="J9"/>
  <c r="E9"/>
  <c r="D9"/>
  <c r="C9"/>
  <c r="B9"/>
  <c r="F9" s="1"/>
  <c r="F7"/>
  <c r="N6"/>
  <c r="M6"/>
  <c r="L6"/>
  <c r="K6"/>
  <c r="K13" s="1"/>
  <c r="J6"/>
  <c r="E6"/>
  <c r="D6"/>
  <c r="C6"/>
  <c r="C13" s="1"/>
  <c r="B6"/>
  <c r="B14" s="1"/>
  <c r="F15" i="4" l="1"/>
  <c r="E15"/>
  <c r="E19" s="1"/>
  <c r="G16" i="3"/>
  <c r="I14"/>
  <c r="H15"/>
  <c r="J44"/>
  <c r="C14" i="2"/>
  <c r="L15"/>
  <c r="F6"/>
  <c r="B13"/>
  <c r="G22" i="1" l="1"/>
  <c r="H22"/>
  <c r="G25"/>
  <c r="H25"/>
  <c r="K29" l="1"/>
  <c r="K26"/>
  <c r="K24"/>
  <c r="L29"/>
  <c r="L26"/>
  <c r="L24"/>
  <c r="M29"/>
  <c r="M24"/>
  <c r="M17"/>
  <c r="M14"/>
  <c r="M11"/>
  <c r="M9"/>
  <c r="L17"/>
  <c r="L14"/>
  <c r="L11"/>
  <c r="L9"/>
  <c r="K14"/>
  <c r="K9"/>
  <c r="G10"/>
  <c r="F10"/>
  <c r="D22"/>
  <c r="E14"/>
  <c r="D14"/>
  <c r="E19"/>
  <c r="D19"/>
  <c r="H8"/>
  <c r="E9"/>
  <c r="D9"/>
</calcChain>
</file>

<file path=xl/sharedStrings.xml><?xml version="1.0" encoding="utf-8"?>
<sst xmlns="http://schemas.openxmlformats.org/spreadsheetml/2006/main" count="232" uniqueCount="82">
  <si>
    <t>Capital Adequacy Ratio</t>
  </si>
  <si>
    <t>Items</t>
  </si>
  <si>
    <t>Actual 31/12/12016</t>
  </si>
  <si>
    <t>Total Capital Base</t>
  </si>
  <si>
    <t xml:space="preserve">Tier 1 capital </t>
  </si>
  <si>
    <t>Tier 2 capital</t>
  </si>
  <si>
    <t xml:space="preserve">Total RWA  </t>
  </si>
  <si>
    <t>Credit Risk</t>
  </si>
  <si>
    <t>Market Risk</t>
  </si>
  <si>
    <t>Operational Risk</t>
  </si>
  <si>
    <t>Actual CAR %</t>
  </si>
  <si>
    <t>December, 2013 (scenario 1: actual scenario)</t>
  </si>
  <si>
    <t>Actual 31/12/12013</t>
  </si>
  <si>
    <t>Actual 31/12/12012</t>
  </si>
  <si>
    <t xml:space="preserve">(million £) </t>
  </si>
  <si>
    <t>Actual 30/06/12017</t>
  </si>
  <si>
    <t>Interim 30/06/12017</t>
  </si>
  <si>
    <t>Actual 31/12/2013</t>
  </si>
  <si>
    <t xml:space="preserve">June, 2017 - December 2016 - December 2013 </t>
  </si>
  <si>
    <t>December, 2013 actual figures</t>
  </si>
  <si>
    <t xml:space="preserve">(000 SAR) </t>
  </si>
  <si>
    <t>Actual 31/12/2012</t>
  </si>
  <si>
    <t>Interim 30/06/2017</t>
  </si>
  <si>
    <t>Actual 31/12/2016</t>
  </si>
  <si>
    <t>Actual 31/12/2015</t>
  </si>
  <si>
    <t>Actual 31/12/2014</t>
  </si>
  <si>
    <t>December, 2016 (scenario 1: actual scenario)</t>
  </si>
  <si>
    <t xml:space="preserve">(000EGP) </t>
  </si>
  <si>
    <t>Actual 31/12/12015</t>
  </si>
  <si>
    <t xml:space="preserve">Capital Adequacy Ratio. March 2017 (scenario 3: proposed March 2017 scenario) </t>
  </si>
  <si>
    <t xml:space="preserve">                    (000EGP) </t>
  </si>
  <si>
    <t>Proposed 31/03/2017</t>
  </si>
  <si>
    <t>Actual</t>
  </si>
  <si>
    <t xml:space="preserve"> Actual 31/12/12016</t>
  </si>
  <si>
    <t xml:space="preserve"> 31/03/2017</t>
  </si>
  <si>
    <t xml:space="preserve">Capital Adequacy Ratio </t>
  </si>
  <si>
    <t xml:space="preserve">Scenario 3: Proposed March 2017 </t>
  </si>
  <si>
    <t>Actual 31/03/2017</t>
  </si>
  <si>
    <t>June, 2017 (scenario 2: amended scenario)</t>
  </si>
  <si>
    <r>
      <t xml:space="preserve"> </t>
    </r>
    <r>
      <rPr>
        <b/>
        <sz val="10"/>
        <color rgb="FF000000"/>
        <rFont val="Times New Roman"/>
        <family val="1"/>
      </rPr>
      <t>Year/Bank</t>
    </r>
  </si>
  <si>
    <t>/Items</t>
  </si>
  <si>
    <t>HSBC (in Million £)</t>
  </si>
  <si>
    <t>Samba (000 SAR)</t>
  </si>
  <si>
    <t>CAR</t>
  </si>
  <si>
    <t>Tier 1</t>
  </si>
  <si>
    <t>Tier 2</t>
  </si>
  <si>
    <t>RWA</t>
  </si>
  <si>
    <t>CARH</t>
  </si>
  <si>
    <t>Tier1H</t>
  </si>
  <si>
    <t>Tier2H</t>
  </si>
  <si>
    <t>RWAH</t>
  </si>
  <si>
    <t>CARS</t>
  </si>
  <si>
    <t>Tier1S</t>
  </si>
  <si>
    <t>Tier2s</t>
  </si>
  <si>
    <t>RWAS</t>
  </si>
  <si>
    <t>Dependent Variable: CARH</t>
  </si>
  <si>
    <t>Method: Least Squares</t>
  </si>
  <si>
    <t>Sample: 2008 2016</t>
  </si>
  <si>
    <t>Included observations: 9</t>
  </si>
  <si>
    <t>Variable</t>
  </si>
  <si>
    <t>Coefficient</t>
  </si>
  <si>
    <t>Std. Error</t>
  </si>
  <si>
    <t>t-Statistic</t>
  </si>
  <si>
    <t>Prob.</t>
  </si>
  <si>
    <t>C</t>
  </si>
  <si>
    <t>TIER1H</t>
  </si>
  <si>
    <t>TIER2H</t>
  </si>
  <si>
    <t>R-squared</t>
  </si>
  <si>
    <t>Mean dependent var</t>
  </si>
  <si>
    <t>Adjusted R-squared</t>
  </si>
  <si>
    <t>S.D. dependent var</t>
  </si>
  <si>
    <t>S.E. of regression</t>
  </si>
  <si>
    <t>Akaike info criterion</t>
  </si>
  <si>
    <t>Sum squared resid</t>
  </si>
  <si>
    <t>Schwarz criterion</t>
  </si>
  <si>
    <t>Log likelihood</t>
  </si>
  <si>
    <t>F-statistic</t>
  </si>
  <si>
    <t>Durbin-Watson stat</t>
  </si>
  <si>
    <t>Prob(F-statistic)</t>
  </si>
  <si>
    <t>Dependent Variable: CARS</t>
  </si>
  <si>
    <t>TIER1S</t>
  </si>
  <si>
    <t>TIER2S</t>
  </si>
</sst>
</file>

<file path=xl/styles.xml><?xml version="1.0" encoding="utf-8"?>
<styleSheet xmlns="http://schemas.openxmlformats.org/spreadsheetml/2006/main">
  <numFmts count="1">
    <numFmt numFmtId="168" formatCode="mmm\-yyyy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0"/>
      <color rgb="FF000000"/>
      <name val="Calibri"/>
      <family val="2"/>
      <scheme val="minor"/>
    </font>
    <font>
      <sz val="12"/>
      <color rgb="FF000000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9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D9D9D9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3" fillId="0" borderId="5" xfId="0" applyFont="1" applyBorder="1"/>
    <xf numFmtId="0" fontId="4" fillId="0" borderId="6" xfId="0" applyFont="1" applyBorder="1" applyAlignment="1">
      <alignment horizontal="center"/>
    </xf>
    <xf numFmtId="0" fontId="2" fillId="2" borderId="7" xfId="0" applyFont="1" applyFill="1" applyBorder="1"/>
    <xf numFmtId="0" fontId="2" fillId="2" borderId="2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0" borderId="8" xfId="0" applyFont="1" applyBorder="1"/>
    <xf numFmtId="3" fontId="0" fillId="0" borderId="0" xfId="0" applyNumberFormat="1"/>
    <xf numFmtId="3" fontId="4" fillId="0" borderId="4" xfId="0" applyNumberFormat="1" applyFont="1" applyBorder="1" applyAlignment="1">
      <alignment horizontal="center"/>
    </xf>
    <xf numFmtId="3" fontId="4" fillId="0" borderId="8" xfId="0" applyNumberFormat="1" applyFont="1" applyBorder="1" applyAlignment="1">
      <alignment horizontal="center"/>
    </xf>
    <xf numFmtId="0" fontId="4" fillId="0" borderId="9" xfId="0" applyFont="1" applyBorder="1"/>
    <xf numFmtId="3" fontId="4" fillId="0" borderId="0" xfId="0" applyNumberFormat="1" applyFont="1" applyAlignment="1">
      <alignment horizontal="center"/>
    </xf>
    <xf numFmtId="3" fontId="4" fillId="0" borderId="9" xfId="0" applyNumberFormat="1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9" fontId="2" fillId="2" borderId="7" xfId="0" applyNumberFormat="1" applyFont="1" applyFill="1" applyBorder="1" applyAlignment="1">
      <alignment horizontal="center"/>
    </xf>
    <xf numFmtId="9" fontId="2" fillId="2" borderId="2" xfId="0" applyNumberFormat="1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1" xfId="0" applyFont="1" applyFill="1" applyBorder="1" applyAlignment="1">
      <alignment horizontal="center"/>
    </xf>
    <xf numFmtId="0" fontId="4" fillId="0" borderId="10" xfId="0" applyFont="1" applyBorder="1"/>
    <xf numFmtId="3" fontId="4" fillId="0" borderId="11" xfId="0" applyNumberFormat="1" applyFont="1" applyBorder="1" applyAlignment="1">
      <alignment horizontal="center"/>
    </xf>
    <xf numFmtId="3" fontId="4" fillId="0" borderId="12" xfId="0" applyNumberFormat="1" applyFont="1" applyBorder="1" applyAlignment="1">
      <alignment horizontal="center"/>
    </xf>
    <xf numFmtId="9" fontId="2" fillId="2" borderId="11" xfId="0" applyNumberFormat="1" applyFont="1" applyFill="1" applyBorder="1" applyAlignment="1">
      <alignment horizontal="center"/>
    </xf>
    <xf numFmtId="9" fontId="2" fillId="2" borderId="12" xfId="0" applyNumberFormat="1" applyFont="1" applyFill="1" applyBorder="1" applyAlignment="1">
      <alignment horizontal="center"/>
    </xf>
    <xf numFmtId="9" fontId="0" fillId="0" borderId="0" xfId="1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5" fillId="0" borderId="0" xfId="0" applyFont="1"/>
    <xf numFmtId="0" fontId="3" fillId="0" borderId="0" xfId="0" applyFont="1" applyBorder="1"/>
    <xf numFmtId="0" fontId="4" fillId="0" borderId="6" xfId="0" applyFont="1" applyBorder="1" applyAlignment="1">
      <alignment horizontal="right"/>
    </xf>
    <xf numFmtId="0" fontId="2" fillId="2" borderId="7" xfId="0" applyFont="1" applyFill="1" applyBorder="1" applyAlignment="1">
      <alignment horizontal="center"/>
    </xf>
    <xf numFmtId="0" fontId="4" fillId="0" borderId="7" xfId="0" applyFont="1" applyBorder="1"/>
    <xf numFmtId="3" fontId="4" fillId="0" borderId="7" xfId="0" applyNumberFormat="1" applyFont="1" applyBorder="1" applyAlignment="1">
      <alignment horizontal="center"/>
    </xf>
    <xf numFmtId="10" fontId="2" fillId="2" borderId="2" xfId="0" applyNumberFormat="1" applyFont="1" applyFill="1" applyBorder="1" applyAlignment="1">
      <alignment horizontal="center"/>
    </xf>
    <xf numFmtId="10" fontId="2" fillId="2" borderId="7" xfId="0" applyNumberFormat="1" applyFont="1" applyFill="1" applyBorder="1" applyAlignment="1">
      <alignment horizontal="center"/>
    </xf>
    <xf numFmtId="9" fontId="2" fillId="2" borderId="7" xfId="1" applyFont="1" applyFill="1" applyBorder="1" applyAlignment="1">
      <alignment horizontal="center"/>
    </xf>
    <xf numFmtId="10" fontId="0" fillId="0" borderId="0" xfId="0" applyNumberFormat="1"/>
    <xf numFmtId="0" fontId="0" fillId="0" borderId="0" xfId="0" applyBorder="1"/>
    <xf numFmtId="3" fontId="2" fillId="0" borderId="0" xfId="0" applyNumberFormat="1" applyFont="1"/>
    <xf numFmtId="3" fontId="4" fillId="0" borderId="0" xfId="0" applyNumberFormat="1" applyFont="1"/>
    <xf numFmtId="3" fontId="4" fillId="0" borderId="0" xfId="0" applyNumberFormat="1" applyFont="1" applyBorder="1" applyAlignment="1">
      <alignment horizontal="center"/>
    </xf>
    <xf numFmtId="10" fontId="0" fillId="0" borderId="0" xfId="1" applyNumberFormat="1" applyFont="1"/>
    <xf numFmtId="4" fontId="4" fillId="0" borderId="0" xfId="0" applyNumberFormat="1" applyFont="1" applyFill="1" applyBorder="1" applyAlignment="1">
      <alignment horizontal="center"/>
    </xf>
    <xf numFmtId="0" fontId="2" fillId="2" borderId="14" xfId="0" applyFont="1" applyFill="1" applyBorder="1" applyAlignment="1">
      <alignment horizontal="left" vertical="top" wrapText="1" indent="1"/>
    </xf>
    <xf numFmtId="0" fontId="2" fillId="2" borderId="15" xfId="0" applyFont="1" applyFill="1" applyBorder="1" applyAlignment="1">
      <alignment horizontal="left" vertical="top" wrapText="1" indent="1"/>
    </xf>
    <xf numFmtId="0" fontId="2" fillId="2" borderId="16" xfId="0" applyFont="1" applyFill="1" applyBorder="1" applyAlignment="1">
      <alignment horizontal="left" vertical="top" wrapText="1" indent="1"/>
    </xf>
    <xf numFmtId="0" fontId="4" fillId="0" borderId="0" xfId="0" applyFont="1" applyAlignment="1">
      <alignment horizontal="center" vertical="top" wrapText="1"/>
    </xf>
    <xf numFmtId="0" fontId="2" fillId="2" borderId="17" xfId="0" applyFont="1" applyFill="1" applyBorder="1"/>
    <xf numFmtId="0" fontId="2" fillId="2" borderId="17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 vertical="top" wrapText="1"/>
    </xf>
    <xf numFmtId="0" fontId="2" fillId="2" borderId="8" xfId="0" applyFont="1" applyFill="1" applyBorder="1"/>
    <xf numFmtId="0" fontId="2" fillId="2" borderId="8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top" wrapText="1"/>
    </xf>
    <xf numFmtId="3" fontId="2" fillId="0" borderId="4" xfId="0" applyNumberFormat="1" applyFont="1" applyBorder="1" applyAlignment="1">
      <alignment horizontal="center"/>
    </xf>
    <xf numFmtId="3" fontId="2" fillId="0" borderId="8" xfId="0" applyNumberFormat="1" applyFont="1" applyBorder="1" applyAlignment="1">
      <alignment horizontal="center" wrapText="1"/>
    </xf>
    <xf numFmtId="3" fontId="2" fillId="0" borderId="18" xfId="0" applyNumberFormat="1" applyFont="1" applyBorder="1" applyAlignment="1">
      <alignment horizontal="center"/>
    </xf>
    <xf numFmtId="3" fontId="4" fillId="0" borderId="8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/>
    </xf>
    <xf numFmtId="0" fontId="2" fillId="2" borderId="8" xfId="0" applyFont="1" applyFill="1" applyBorder="1"/>
    <xf numFmtId="10" fontId="2" fillId="2" borderId="4" xfId="0" applyNumberFormat="1" applyFont="1" applyFill="1" applyBorder="1" applyAlignment="1">
      <alignment horizontal="center"/>
    </xf>
    <xf numFmtId="10" fontId="2" fillId="2" borderId="8" xfId="0" applyNumberFormat="1" applyFont="1" applyFill="1" applyBorder="1" applyAlignment="1">
      <alignment horizontal="center" wrapText="1"/>
    </xf>
    <xf numFmtId="10" fontId="2" fillId="2" borderId="18" xfId="0" applyNumberFormat="1" applyFont="1" applyFill="1" applyBorder="1" applyAlignment="1">
      <alignment horizontal="center"/>
    </xf>
    <xf numFmtId="0" fontId="4" fillId="0" borderId="6" xfId="0" applyFont="1" applyBorder="1" applyAlignment="1">
      <alignment horizontal="center" vertical="top" wrapText="1"/>
    </xf>
    <xf numFmtId="3" fontId="6" fillId="0" borderId="4" xfId="0" applyNumberFormat="1" applyFont="1" applyBorder="1" applyAlignment="1">
      <alignment horizontal="center"/>
    </xf>
    <xf numFmtId="3" fontId="7" fillId="0" borderId="4" xfId="0" applyNumberFormat="1" applyFont="1" applyBorder="1" applyAlignment="1">
      <alignment horizontal="center"/>
    </xf>
    <xf numFmtId="3" fontId="7" fillId="0" borderId="0" xfId="0" applyNumberFormat="1" applyFont="1" applyAlignment="1">
      <alignment horizontal="center"/>
    </xf>
    <xf numFmtId="10" fontId="6" fillId="2" borderId="2" xfId="0" applyNumberFormat="1" applyFont="1" applyFill="1" applyBorder="1" applyAlignment="1">
      <alignment horizontal="center"/>
    </xf>
    <xf numFmtId="0" fontId="2" fillId="0" borderId="8" xfId="0" applyFont="1" applyBorder="1"/>
    <xf numFmtId="3" fontId="2" fillId="0" borderId="8" xfId="0" applyNumberFormat="1" applyFont="1" applyBorder="1" applyAlignment="1">
      <alignment horizontal="center"/>
    </xf>
    <xf numFmtId="10" fontId="2" fillId="2" borderId="8" xfId="0" applyNumberFormat="1" applyFont="1" applyFill="1" applyBorder="1" applyAlignment="1">
      <alignment horizontal="center"/>
    </xf>
    <xf numFmtId="168" fontId="2" fillId="2" borderId="7" xfId="0" applyNumberFormat="1" applyFont="1" applyFill="1" applyBorder="1" applyAlignment="1">
      <alignment horizontal="center"/>
    </xf>
    <xf numFmtId="10" fontId="8" fillId="2" borderId="8" xfId="0" applyNumberFormat="1" applyFont="1" applyFill="1" applyBorder="1" applyAlignment="1">
      <alignment horizontal="center"/>
    </xf>
    <xf numFmtId="0" fontId="9" fillId="3" borderId="17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0" fillId="3" borderId="9" xfId="0" applyFill="1" applyBorder="1"/>
    <xf numFmtId="0" fontId="7" fillId="4" borderId="18" xfId="0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10" fontId="7" fillId="0" borderId="18" xfId="0" applyNumberFormat="1" applyFont="1" applyBorder="1" applyAlignment="1">
      <alignment horizontal="center"/>
    </xf>
    <xf numFmtId="3" fontId="7" fillId="0" borderId="18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168" fontId="7" fillId="0" borderId="8" xfId="0" applyNumberFormat="1" applyFont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10" fillId="0" borderId="0" xfId="0" applyFont="1"/>
    <xf numFmtId="0" fontId="10" fillId="0" borderId="19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20" xfId="0" applyFont="1" applyBorder="1" applyAlignment="1">
      <alignment horizontal="left" indent="5"/>
    </xf>
    <xf numFmtId="0" fontId="0" fillId="0" borderId="21" xfId="0" applyBorder="1"/>
    <xf numFmtId="0" fontId="0" fillId="0" borderId="22" xfId="0" applyBorder="1"/>
    <xf numFmtId="0" fontId="10" fillId="0" borderId="21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1" fontId="10" fillId="0" borderId="22" xfId="0" applyNumberFormat="1" applyFont="1" applyBorder="1" applyAlignment="1">
      <alignment horizontal="center"/>
    </xf>
    <xf numFmtId="0" fontId="10" fillId="0" borderId="22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2:M29"/>
  <sheetViews>
    <sheetView topLeftCell="B5" zoomScaleNormal="100" workbookViewId="0">
      <selection activeCell="D25" sqref="D25"/>
    </sheetView>
  </sheetViews>
  <sheetFormatPr defaultRowHeight="15"/>
  <cols>
    <col min="3" max="3" width="17.28515625" bestFit="1" customWidth="1"/>
    <col min="4" max="4" width="19.42578125" bestFit="1" customWidth="1"/>
    <col min="5" max="5" width="18.85546875" bestFit="1" customWidth="1"/>
    <col min="10" max="10" width="17.28515625" bestFit="1" customWidth="1"/>
    <col min="11" max="11" width="19.42578125" bestFit="1" customWidth="1"/>
    <col min="12" max="12" width="19.42578125" customWidth="1"/>
    <col min="13" max="13" width="18.85546875" bestFit="1" customWidth="1"/>
  </cols>
  <sheetData>
    <row r="2" spans="3:13" ht="15.75" thickBot="1"/>
    <row r="3" spans="3:13" ht="16.5" thickBot="1">
      <c r="C3" s="24" t="s">
        <v>0</v>
      </c>
      <c r="D3" s="25"/>
      <c r="E3" s="26"/>
      <c r="J3" s="24" t="s">
        <v>0</v>
      </c>
      <c r="K3" s="25"/>
      <c r="L3" s="25"/>
      <c r="M3" s="26"/>
    </row>
    <row r="4" spans="3:13" ht="16.5" thickBot="1">
      <c r="C4" s="24" t="s">
        <v>11</v>
      </c>
      <c r="D4" s="25"/>
      <c r="E4" s="26"/>
      <c r="J4" s="24" t="s">
        <v>11</v>
      </c>
      <c r="K4" s="25"/>
      <c r="L4" s="25"/>
      <c r="M4" s="26"/>
    </row>
    <row r="5" spans="3:13" ht="16.5" thickBot="1">
      <c r="C5" s="1"/>
      <c r="E5" s="2" t="s">
        <v>14</v>
      </c>
      <c r="J5" s="1"/>
      <c r="M5" s="2" t="s">
        <v>14</v>
      </c>
    </row>
    <row r="6" spans="3:13" ht="16.5" thickBot="1">
      <c r="C6" s="3" t="s">
        <v>1</v>
      </c>
      <c r="D6" s="4" t="s">
        <v>12</v>
      </c>
      <c r="E6" s="5" t="s">
        <v>13</v>
      </c>
      <c r="J6" s="16" t="s">
        <v>1</v>
      </c>
      <c r="K6" s="17" t="s">
        <v>12</v>
      </c>
      <c r="L6" s="17" t="s">
        <v>2</v>
      </c>
      <c r="M6" s="17" t="s">
        <v>15</v>
      </c>
    </row>
    <row r="7" spans="3:13" ht="16.5" thickBot="1">
      <c r="C7" s="6" t="s">
        <v>3</v>
      </c>
      <c r="D7" s="8">
        <v>33543</v>
      </c>
      <c r="E7" s="9">
        <v>33464</v>
      </c>
      <c r="J7" s="18" t="s">
        <v>3</v>
      </c>
      <c r="K7" s="19">
        <v>33543</v>
      </c>
      <c r="L7" s="19">
        <v>38522</v>
      </c>
      <c r="M7" s="20">
        <v>39274</v>
      </c>
    </row>
    <row r="8" spans="3:13" ht="16.5" thickBot="1">
      <c r="C8" s="6" t="s">
        <v>4</v>
      </c>
      <c r="D8" s="8">
        <v>22438</v>
      </c>
      <c r="E8" s="9">
        <v>22088</v>
      </c>
      <c r="H8">
        <f>11582-2147</f>
        <v>9435</v>
      </c>
      <c r="J8" s="18" t="s">
        <v>4</v>
      </c>
      <c r="K8" s="19">
        <v>22438</v>
      </c>
      <c r="L8" s="19">
        <v>30218</v>
      </c>
      <c r="M8" s="20">
        <v>31150</v>
      </c>
    </row>
    <row r="9" spans="3:13" ht="16.5" thickBot="1">
      <c r="C9" s="6" t="s">
        <v>5</v>
      </c>
      <c r="D9" s="8">
        <f>D7-D8</f>
        <v>11105</v>
      </c>
      <c r="E9" s="9">
        <f>E7-E8</f>
        <v>11376</v>
      </c>
      <c r="J9" s="18" t="s">
        <v>5</v>
      </c>
      <c r="K9" s="19">
        <f>K7-K8</f>
        <v>11105</v>
      </c>
      <c r="L9" s="19">
        <f>L7-L8</f>
        <v>8304</v>
      </c>
      <c r="M9" s="20">
        <f>M7-M8</f>
        <v>8124</v>
      </c>
    </row>
    <row r="10" spans="3:13" ht="16.5" thickBot="1">
      <c r="C10" s="6" t="s">
        <v>6</v>
      </c>
      <c r="D10" s="8">
        <v>185879</v>
      </c>
      <c r="E10" s="9">
        <v>193402</v>
      </c>
      <c r="F10" s="7">
        <f>D11+D12+D13</f>
        <v>185879</v>
      </c>
      <c r="G10" s="7">
        <f>E11+E12+E13</f>
        <v>193402</v>
      </c>
      <c r="J10" s="18" t="s">
        <v>6</v>
      </c>
      <c r="K10" s="19">
        <v>185879</v>
      </c>
      <c r="L10" s="19">
        <v>245237</v>
      </c>
      <c r="M10" s="20">
        <v>239703</v>
      </c>
    </row>
    <row r="11" spans="3:13" ht="16.5" thickBot="1">
      <c r="C11" s="6" t="s">
        <v>7</v>
      </c>
      <c r="D11" s="8">
        <v>145909</v>
      </c>
      <c r="E11" s="9">
        <v>149970</v>
      </c>
      <c r="J11" s="18" t="s">
        <v>7</v>
      </c>
      <c r="K11" s="19">
        <v>145909</v>
      </c>
      <c r="L11" s="19">
        <f>168936+28593</f>
        <v>197529</v>
      </c>
      <c r="M11" s="20">
        <f>166272+28275</f>
        <v>194547</v>
      </c>
    </row>
    <row r="12" spans="3:13" ht="16.5" thickBot="1">
      <c r="C12" s="6" t="s">
        <v>8</v>
      </c>
      <c r="D12" s="8">
        <v>17931</v>
      </c>
      <c r="E12" s="9">
        <v>21566</v>
      </c>
      <c r="J12" s="18" t="s">
        <v>8</v>
      </c>
      <c r="K12" s="19">
        <v>17931</v>
      </c>
      <c r="L12" s="19">
        <v>24975</v>
      </c>
      <c r="M12" s="20">
        <v>22423</v>
      </c>
    </row>
    <row r="13" spans="3:13" ht="16.5" thickBot="1">
      <c r="C13" s="10" t="s">
        <v>9</v>
      </c>
      <c r="D13" s="11">
        <v>22039</v>
      </c>
      <c r="E13" s="12">
        <v>21866</v>
      </c>
      <c r="J13" s="18" t="s">
        <v>9</v>
      </c>
      <c r="K13" s="19">
        <v>22039</v>
      </c>
      <c r="L13" s="19">
        <v>22733</v>
      </c>
      <c r="M13" s="20">
        <v>22733</v>
      </c>
    </row>
    <row r="14" spans="3:13" ht="16.5" thickBot="1">
      <c r="C14" s="3" t="s">
        <v>10</v>
      </c>
      <c r="D14" s="15">
        <f>D7/D10</f>
        <v>0.18045610316388619</v>
      </c>
      <c r="E14" s="14">
        <f>E7/E10</f>
        <v>0.17302820032884872</v>
      </c>
      <c r="J14" s="16" t="s">
        <v>10</v>
      </c>
      <c r="K14" s="21">
        <f>K7/K10</f>
        <v>0.18045610316388619</v>
      </c>
      <c r="L14" s="21">
        <f>L7/L10</f>
        <v>0.15708070152546313</v>
      </c>
      <c r="M14" s="22">
        <f>M7/M10</f>
        <v>0.16384442414154182</v>
      </c>
    </row>
    <row r="17" spans="4:13" ht="15.75" thickBot="1">
      <c r="L17" s="7">
        <f>L11+L12+L13</f>
        <v>245237</v>
      </c>
      <c r="M17" s="7">
        <f>M11+M12+M13</f>
        <v>239703</v>
      </c>
    </row>
    <row r="18" spans="4:13" ht="16.5" thickBot="1">
      <c r="J18" s="24" t="s">
        <v>0</v>
      </c>
      <c r="K18" s="25"/>
      <c r="L18" s="25"/>
      <c r="M18" s="26"/>
    </row>
    <row r="19" spans="4:13" ht="16.5" thickBot="1">
      <c r="D19" s="7">
        <f>D11+D12+D13</f>
        <v>185879</v>
      </c>
      <c r="E19" s="7">
        <f>E11+E12+E13</f>
        <v>193402</v>
      </c>
      <c r="J19" s="24" t="s">
        <v>18</v>
      </c>
      <c r="K19" s="25"/>
      <c r="L19" s="25"/>
      <c r="M19" s="26"/>
    </row>
    <row r="20" spans="4:13" ht="16.5" thickBot="1">
      <c r="J20" s="1"/>
      <c r="M20" s="2" t="s">
        <v>14</v>
      </c>
    </row>
    <row r="21" spans="4:13" ht="16.5" thickBot="1">
      <c r="G21">
        <v>17</v>
      </c>
      <c r="H21">
        <v>16</v>
      </c>
      <c r="I21">
        <v>13</v>
      </c>
      <c r="J21" s="16" t="s">
        <v>1</v>
      </c>
      <c r="K21" s="17" t="s">
        <v>16</v>
      </c>
      <c r="L21" s="17" t="s">
        <v>2</v>
      </c>
      <c r="M21" s="17" t="s">
        <v>17</v>
      </c>
    </row>
    <row r="22" spans="4:13" ht="16.5" thickBot="1">
      <c r="D22">
        <f>(18-8)/8</f>
        <v>1.25</v>
      </c>
      <c r="G22" s="23">
        <f>(K22-L22)/L22</f>
        <v>1.9521312496755101E-2</v>
      </c>
      <c r="H22" s="23">
        <f>(L22-M22)/M22</f>
        <v>0.14843633545001939</v>
      </c>
      <c r="J22" s="18" t="s">
        <v>3</v>
      </c>
      <c r="K22" s="20">
        <v>39274</v>
      </c>
      <c r="L22" s="19">
        <v>38522</v>
      </c>
      <c r="M22" s="19">
        <v>33543</v>
      </c>
    </row>
    <row r="23" spans="4:13" ht="16.5" thickBot="1">
      <c r="J23" s="18" t="s">
        <v>4</v>
      </c>
      <c r="K23" s="20">
        <v>31150</v>
      </c>
      <c r="L23" s="19">
        <v>30218</v>
      </c>
      <c r="M23" s="19">
        <v>22438</v>
      </c>
    </row>
    <row r="24" spans="4:13" ht="16.5" thickBot="1">
      <c r="G24">
        <v>17</v>
      </c>
      <c r="H24">
        <v>16</v>
      </c>
      <c r="I24">
        <v>13</v>
      </c>
      <c r="J24" s="18" t="s">
        <v>5</v>
      </c>
      <c r="K24" s="20">
        <f>K22-K23</f>
        <v>8124</v>
      </c>
      <c r="L24" s="19">
        <f>L22-L23</f>
        <v>8304</v>
      </c>
      <c r="M24" s="19">
        <f>M22-M23</f>
        <v>11105</v>
      </c>
    </row>
    <row r="25" spans="4:13" ht="16.5" thickBot="1">
      <c r="G25" s="23">
        <f>(K25-L25)/L25</f>
        <v>-2.2565926022582238E-2</v>
      </c>
      <c r="H25" s="23">
        <f>(L25-M25)/M25</f>
        <v>0.31933677284685197</v>
      </c>
      <c r="J25" s="18" t="s">
        <v>6</v>
      </c>
      <c r="K25" s="20">
        <v>239703</v>
      </c>
      <c r="L25" s="19">
        <v>245237</v>
      </c>
      <c r="M25" s="19">
        <v>185879</v>
      </c>
    </row>
    <row r="26" spans="4:13" ht="16.5" thickBot="1">
      <c r="J26" s="18" t="s">
        <v>7</v>
      </c>
      <c r="K26" s="20">
        <f>166272+28275</f>
        <v>194547</v>
      </c>
      <c r="L26" s="19">
        <f>168936+28593</f>
        <v>197529</v>
      </c>
      <c r="M26" s="19">
        <v>145909</v>
      </c>
    </row>
    <row r="27" spans="4:13" ht="16.5" thickBot="1">
      <c r="J27" s="18" t="s">
        <v>8</v>
      </c>
      <c r="K27" s="20">
        <v>22423</v>
      </c>
      <c r="L27" s="19">
        <v>24975</v>
      </c>
      <c r="M27" s="19">
        <v>17931</v>
      </c>
    </row>
    <row r="28" spans="4:13" ht="16.5" thickBot="1">
      <c r="J28" s="18" t="s">
        <v>9</v>
      </c>
      <c r="K28" s="20">
        <v>22733</v>
      </c>
      <c r="L28" s="19">
        <v>22733</v>
      </c>
      <c r="M28" s="19">
        <v>22039</v>
      </c>
    </row>
    <row r="29" spans="4:13" ht="16.5" thickBot="1">
      <c r="J29" s="16" t="s">
        <v>10</v>
      </c>
      <c r="K29" s="22">
        <f>K22/K25</f>
        <v>0.16384442414154182</v>
      </c>
      <c r="L29" s="21">
        <f>L22/L25</f>
        <v>0.15708070152546313</v>
      </c>
      <c r="M29" s="21">
        <f>M22/M25</f>
        <v>0.18045610316388619</v>
      </c>
    </row>
  </sheetData>
  <mergeCells count="6">
    <mergeCell ref="J19:M19"/>
    <mergeCell ref="C3:E3"/>
    <mergeCell ref="C4:E4"/>
    <mergeCell ref="J3:M3"/>
    <mergeCell ref="J4:M4"/>
    <mergeCell ref="J18:M18"/>
  </mergeCells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9"/>
  <sheetViews>
    <sheetView workbookViewId="0">
      <selection activeCell="C18" sqref="C18"/>
    </sheetView>
  </sheetViews>
  <sheetFormatPr defaultRowHeight="15"/>
  <cols>
    <col min="1" max="1" width="17.28515625" bestFit="1" customWidth="1"/>
    <col min="2" max="2" width="18.28515625" bestFit="1" customWidth="1"/>
    <col min="3" max="3" width="17.7109375" bestFit="1" customWidth="1"/>
    <col min="4" max="5" width="12" bestFit="1" customWidth="1"/>
    <col min="6" max="6" width="5" customWidth="1"/>
    <col min="7" max="7" width="3.42578125" customWidth="1"/>
    <col min="10" max="10" width="19.140625" bestFit="1" customWidth="1"/>
    <col min="11" max="11" width="18.28515625" bestFit="1" customWidth="1"/>
    <col min="12" max="12" width="18.28515625" customWidth="1"/>
    <col min="13" max="14" width="18.28515625" bestFit="1" customWidth="1"/>
  </cols>
  <sheetData>
    <row r="1" spans="1:14" ht="15.75" thickBot="1"/>
    <row r="2" spans="1:14" ht="16.5" thickBot="1">
      <c r="A2" s="24" t="s">
        <v>0</v>
      </c>
      <c r="B2" s="25"/>
      <c r="C2" s="26"/>
      <c r="H2" s="24" t="s">
        <v>0</v>
      </c>
      <c r="I2" s="25"/>
      <c r="J2" s="25"/>
      <c r="K2" s="25"/>
      <c r="L2" s="25"/>
      <c r="M2" s="25"/>
      <c r="N2" s="27"/>
    </row>
    <row r="3" spans="1:14" ht="16.5" thickBot="1">
      <c r="A3" s="24" t="s">
        <v>19</v>
      </c>
      <c r="B3" s="25"/>
      <c r="C3" s="26"/>
      <c r="H3" s="24" t="s">
        <v>19</v>
      </c>
      <c r="I3" s="25"/>
      <c r="J3" s="25"/>
      <c r="K3" s="25"/>
      <c r="L3" s="25"/>
      <c r="M3" s="25"/>
      <c r="N3" s="27"/>
    </row>
    <row r="4" spans="1:14" ht="16.5" thickBot="1">
      <c r="A4" s="1"/>
      <c r="B4" s="28"/>
      <c r="C4" s="2" t="s">
        <v>20</v>
      </c>
      <c r="H4" s="1"/>
      <c r="I4" s="29"/>
      <c r="J4" s="29"/>
      <c r="K4" s="29"/>
      <c r="L4" s="29"/>
      <c r="M4" s="29"/>
      <c r="N4" s="30" t="s">
        <v>20</v>
      </c>
    </row>
    <row r="5" spans="1:14" ht="16.5" thickBot="1">
      <c r="A5" s="3" t="s">
        <v>1</v>
      </c>
      <c r="B5" s="13" t="s">
        <v>17</v>
      </c>
      <c r="C5" s="5" t="s">
        <v>21</v>
      </c>
      <c r="H5" s="24" t="s">
        <v>1</v>
      </c>
      <c r="I5" s="27"/>
      <c r="J5" s="31" t="s">
        <v>22</v>
      </c>
      <c r="K5" s="31" t="s">
        <v>23</v>
      </c>
      <c r="L5" s="31" t="s">
        <v>24</v>
      </c>
      <c r="M5" s="31" t="s">
        <v>25</v>
      </c>
      <c r="N5" s="31" t="s">
        <v>17</v>
      </c>
    </row>
    <row r="6" spans="1:14" ht="16.5" thickBot="1">
      <c r="A6" s="6" t="s">
        <v>3</v>
      </c>
      <c r="B6" s="8">
        <f>B7+B8</f>
        <v>36523868</v>
      </c>
      <c r="C6" s="9">
        <f>C8+C7</f>
        <v>33411112</v>
      </c>
      <c r="D6" s="7">
        <f>B7+B8</f>
        <v>36523868</v>
      </c>
      <c r="E6" s="7">
        <f>C7+C8</f>
        <v>33411112</v>
      </c>
      <c r="F6" s="23">
        <f>(B6-C6)/C6</f>
        <v>9.3165291834644712E-2</v>
      </c>
      <c r="H6" s="32" t="s">
        <v>3</v>
      </c>
      <c r="I6" s="32"/>
      <c r="J6" s="33">
        <f t="shared" ref="J6:L6" si="0">J7+J8</f>
        <v>45002788</v>
      </c>
      <c r="K6" s="33">
        <f t="shared" si="0"/>
        <v>44033982</v>
      </c>
      <c r="L6" s="33">
        <f t="shared" si="0"/>
        <v>41447099</v>
      </c>
      <c r="M6" s="33">
        <f>M7+M8</f>
        <v>40240728</v>
      </c>
      <c r="N6" s="33">
        <f>N7+N8</f>
        <v>36523868</v>
      </c>
    </row>
    <row r="7" spans="1:14" ht="16.5" thickBot="1">
      <c r="A7" s="6" t="s">
        <v>4</v>
      </c>
      <c r="B7" s="8">
        <v>34954464</v>
      </c>
      <c r="C7" s="9">
        <v>31714417</v>
      </c>
      <c r="F7" s="23">
        <f>(B7-C7)/C7</f>
        <v>0.10216322122522385</v>
      </c>
      <c r="H7" s="32" t="s">
        <v>4</v>
      </c>
      <c r="I7" s="32"/>
      <c r="J7" s="33">
        <v>43863987</v>
      </c>
      <c r="K7" s="33">
        <v>42810511</v>
      </c>
      <c r="L7" s="33">
        <v>40237264</v>
      </c>
      <c r="M7" s="33">
        <v>38798653</v>
      </c>
      <c r="N7" s="33">
        <v>34954464</v>
      </c>
    </row>
    <row r="8" spans="1:14" ht="16.5" thickBot="1">
      <c r="A8" s="6" t="s">
        <v>5</v>
      </c>
      <c r="B8" s="8">
        <v>1569404</v>
      </c>
      <c r="C8" s="9">
        <v>1696695</v>
      </c>
      <c r="H8" s="32" t="s">
        <v>5</v>
      </c>
      <c r="I8" s="32"/>
      <c r="J8" s="33">
        <v>1138801</v>
      </c>
      <c r="K8" s="33">
        <v>1223471</v>
      </c>
      <c r="L8" s="33">
        <v>1209835</v>
      </c>
      <c r="M8" s="33">
        <v>1442075</v>
      </c>
      <c r="N8" s="33">
        <v>1569404</v>
      </c>
    </row>
    <row r="9" spans="1:14" ht="16.5" thickBot="1">
      <c r="A9" s="6" t="s">
        <v>6</v>
      </c>
      <c r="B9" s="8">
        <f>B10+B11+B12</f>
        <v>188295390</v>
      </c>
      <c r="C9" s="9">
        <f>C10+C11+C12</f>
        <v>166670168</v>
      </c>
      <c r="D9" s="7">
        <f>B10+B11+B12</f>
        <v>188295390</v>
      </c>
      <c r="E9" s="7">
        <f>C10+C11+C12</f>
        <v>166670168</v>
      </c>
      <c r="F9" s="23">
        <f>(B9-C9)/C9</f>
        <v>0.1297486062412801</v>
      </c>
      <c r="H9" s="32" t="s">
        <v>6</v>
      </c>
      <c r="I9" s="32"/>
      <c r="J9" s="33">
        <f t="shared" ref="J9:K9" si="1">J10+J11+J12</f>
        <v>228981479</v>
      </c>
      <c r="K9" s="33">
        <f t="shared" si="1"/>
        <v>196082355</v>
      </c>
      <c r="L9" s="33">
        <f>L10+L11+L12</f>
        <v>206643117</v>
      </c>
      <c r="M9" s="33">
        <f>M10+M11+M12</f>
        <v>202580614</v>
      </c>
      <c r="N9" s="33">
        <f>N10+N11+N12</f>
        <v>188295390</v>
      </c>
    </row>
    <row r="10" spans="1:14" ht="16.5" thickBot="1">
      <c r="A10" s="6" t="s">
        <v>7</v>
      </c>
      <c r="B10" s="8">
        <v>161664756</v>
      </c>
      <c r="C10" s="9">
        <v>142000392</v>
      </c>
      <c r="D10" s="23">
        <f>B7/B9</f>
        <v>0.18563632386326612</v>
      </c>
      <c r="E10" s="23">
        <f>C7/C9</f>
        <v>0.1902825045451445</v>
      </c>
      <c r="H10" s="32" t="s">
        <v>7</v>
      </c>
      <c r="I10" s="32"/>
      <c r="J10" s="33">
        <v>202040921</v>
      </c>
      <c r="K10" s="33">
        <v>171634477</v>
      </c>
      <c r="L10" s="33">
        <v>181689185</v>
      </c>
      <c r="M10" s="33">
        <v>173822138</v>
      </c>
      <c r="N10" s="33">
        <v>161664756</v>
      </c>
    </row>
    <row r="11" spans="1:14" ht="16.5" thickBot="1">
      <c r="A11" s="6" t="s">
        <v>8</v>
      </c>
      <c r="B11" s="8">
        <v>14967138</v>
      </c>
      <c r="C11" s="9">
        <v>12936644</v>
      </c>
      <c r="F11">
        <f>(188-167)/167</f>
        <v>0.12574850299401197</v>
      </c>
      <c r="H11" s="32" t="s">
        <v>8</v>
      </c>
      <c r="I11" s="32"/>
      <c r="J11" s="33">
        <v>13636938</v>
      </c>
      <c r="K11" s="33">
        <v>11325363</v>
      </c>
      <c r="L11" s="33">
        <v>11862675</v>
      </c>
      <c r="M11" s="33">
        <v>16570138</v>
      </c>
      <c r="N11" s="33">
        <v>14967138</v>
      </c>
    </row>
    <row r="12" spans="1:14" ht="16.5" thickBot="1">
      <c r="A12" s="10" t="s">
        <v>9</v>
      </c>
      <c r="B12" s="11">
        <v>11663496</v>
      </c>
      <c r="C12" s="12">
        <v>11733132</v>
      </c>
      <c r="H12" s="32" t="s">
        <v>9</v>
      </c>
      <c r="I12" s="32"/>
      <c r="J12" s="33">
        <v>13303620</v>
      </c>
      <c r="K12" s="33">
        <v>13122515</v>
      </c>
      <c r="L12" s="33">
        <v>13091257</v>
      </c>
      <c r="M12" s="33">
        <v>12188338</v>
      </c>
      <c r="N12" s="33">
        <v>11663496</v>
      </c>
    </row>
    <row r="13" spans="1:14" ht="16.5" thickBot="1">
      <c r="A13" s="3" t="s">
        <v>10</v>
      </c>
      <c r="B13" s="34">
        <f>B6/B9</f>
        <v>0.19397112165093366</v>
      </c>
      <c r="C13" s="35">
        <f>C6/C9</f>
        <v>0.20046246068462595</v>
      </c>
      <c r="H13" s="3" t="s">
        <v>10</v>
      </c>
      <c r="I13" s="3"/>
      <c r="J13" s="36">
        <f t="shared" ref="J13:L13" si="2">J6/J9</f>
        <v>0.19653462016462911</v>
      </c>
      <c r="K13" s="36">
        <f t="shared" si="2"/>
        <v>0.22456881446573812</v>
      </c>
      <c r="L13" s="36">
        <f t="shared" si="2"/>
        <v>0.20057333436370881</v>
      </c>
      <c r="M13" s="36">
        <f>M6/M9</f>
        <v>0.19864056686095344</v>
      </c>
      <c r="N13" s="14">
        <f>N6/N9</f>
        <v>0.19397112165093366</v>
      </c>
    </row>
    <row r="14" spans="1:14">
      <c r="B14">
        <f>B6/B9</f>
        <v>0.19397112165093366</v>
      </c>
      <c r="C14">
        <f>C6/C9</f>
        <v>0.20046246068462595</v>
      </c>
    </row>
    <row r="15" spans="1:14">
      <c r="L15" s="23">
        <f>(L9-N9)/N9</f>
        <v>9.744119067386621E-2</v>
      </c>
      <c r="M15" s="23">
        <f>(M9-N9)/N9</f>
        <v>7.5866031558181002E-2</v>
      </c>
    </row>
    <row r="16" spans="1:14">
      <c r="E16">
        <f>(35-32)/32</f>
        <v>9.375E-2</v>
      </c>
    </row>
    <row r="19" spans="4:4">
      <c r="D19" s="37">
        <f>(40.96-97.18)/97.18</f>
        <v>-0.57851409755093641</v>
      </c>
    </row>
  </sheetData>
  <mergeCells count="5">
    <mergeCell ref="A2:C2"/>
    <mergeCell ref="H2:N2"/>
    <mergeCell ref="A3:C3"/>
    <mergeCell ref="H3:N3"/>
    <mergeCell ref="H5:I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O57"/>
  <sheetViews>
    <sheetView workbookViewId="0">
      <selection activeCell="D7" sqref="D7"/>
    </sheetView>
  </sheetViews>
  <sheetFormatPr defaultRowHeight="15"/>
  <cols>
    <col min="2" max="2" width="11.28515625" bestFit="1" customWidth="1"/>
    <col min="3" max="3" width="10.140625" bestFit="1" customWidth="1"/>
    <col min="4" max="4" width="11.28515625" bestFit="1" customWidth="1"/>
    <col min="5" max="5" width="11.28515625" customWidth="1"/>
    <col min="6" max="6" width="21.5703125" customWidth="1"/>
    <col min="7" max="7" width="23.7109375" customWidth="1"/>
    <col min="8" max="8" width="22.5703125" customWidth="1"/>
    <col min="9" max="9" width="22.42578125" bestFit="1" customWidth="1"/>
    <col min="10" max="10" width="12" bestFit="1" customWidth="1"/>
  </cols>
  <sheetData>
    <row r="2" spans="2:15" ht="15.75" thickBot="1"/>
    <row r="3" spans="2:15" ht="16.5" thickBot="1">
      <c r="F3" s="24" t="s">
        <v>0</v>
      </c>
      <c r="G3" s="25"/>
      <c r="H3" s="27"/>
    </row>
    <row r="4" spans="2:15" ht="16.5" thickBot="1">
      <c r="F4" s="24" t="s">
        <v>26</v>
      </c>
      <c r="G4" s="25"/>
      <c r="H4" s="27"/>
    </row>
    <row r="5" spans="2:15" ht="16.5" thickBot="1">
      <c r="F5" s="1"/>
      <c r="G5" s="38"/>
      <c r="H5" s="2" t="s">
        <v>27</v>
      </c>
    </row>
    <row r="6" spans="2:15" ht="16.5" thickBot="1">
      <c r="F6" s="3" t="s">
        <v>1</v>
      </c>
      <c r="G6" s="13" t="s">
        <v>2</v>
      </c>
      <c r="H6" s="5" t="s">
        <v>28</v>
      </c>
    </row>
    <row r="7" spans="2:15" ht="16.5" thickBot="1">
      <c r="F7" s="6" t="s">
        <v>3</v>
      </c>
      <c r="G7" s="8">
        <f>G8+G9</f>
        <v>16120502</v>
      </c>
      <c r="H7" s="8">
        <f>H8+H9</f>
        <v>15355371</v>
      </c>
    </row>
    <row r="8" spans="2:15" ht="16.5" thickBot="1">
      <c r="F8" s="6" t="s">
        <v>4</v>
      </c>
      <c r="G8" s="8">
        <v>14509944</v>
      </c>
      <c r="H8" s="9">
        <v>14350155</v>
      </c>
    </row>
    <row r="9" spans="2:15" ht="16.5" thickBot="1">
      <c r="F9" s="6" t="s">
        <v>5</v>
      </c>
      <c r="G9" s="8">
        <v>1610558</v>
      </c>
      <c r="H9" s="9">
        <v>1005216</v>
      </c>
    </row>
    <row r="10" spans="2:15" ht="16.5" thickBot="1">
      <c r="B10" s="39">
        <v>20965797</v>
      </c>
      <c r="C10" s="7">
        <f>B10+4000000</f>
        <v>24965797</v>
      </c>
      <c r="D10" s="39">
        <v>24771925</v>
      </c>
      <c r="E10" s="39">
        <f>D10-C10</f>
        <v>-193872</v>
      </c>
      <c r="F10" s="6" t="s">
        <v>6</v>
      </c>
      <c r="G10" s="8">
        <f>G11+G12+G13</f>
        <v>150097333</v>
      </c>
      <c r="H10" s="8">
        <f>H11+H12+H13</f>
        <v>95619994</v>
      </c>
    </row>
    <row r="11" spans="2:15" ht="16.5" thickBot="1">
      <c r="B11" s="40">
        <v>14509944</v>
      </c>
      <c r="C11" s="7">
        <f>B11+4000000</f>
        <v>18509944</v>
      </c>
      <c r="F11" s="6" t="s">
        <v>7</v>
      </c>
      <c r="G11" s="8">
        <v>128698992</v>
      </c>
      <c r="H11" s="9">
        <v>79363222</v>
      </c>
      <c r="I11" s="37">
        <f>(G11-H11)/H11</f>
        <v>0.62164525023946227</v>
      </c>
      <c r="K11">
        <v>62</v>
      </c>
      <c r="L11">
        <v>98</v>
      </c>
      <c r="M11" s="37">
        <f>(L11-K11)/K11</f>
        <v>0.58064516129032262</v>
      </c>
    </row>
    <row r="12" spans="2:15" ht="16.5" thickBot="1">
      <c r="F12" s="6" t="s">
        <v>8</v>
      </c>
      <c r="G12" s="8">
        <v>6701579</v>
      </c>
      <c r="H12" s="9">
        <v>4030779</v>
      </c>
      <c r="I12" s="37">
        <f t="shared" ref="I12:I14" si="0">(G12-H12)/H12</f>
        <v>0.66260144751175887</v>
      </c>
    </row>
    <row r="13" spans="2:15" ht="16.5" thickBot="1">
      <c r="F13" s="10" t="s">
        <v>9</v>
      </c>
      <c r="G13" s="41">
        <v>14696762</v>
      </c>
      <c r="H13" s="12">
        <v>12225993</v>
      </c>
      <c r="I13" s="37">
        <f t="shared" si="0"/>
        <v>0.20209147837725738</v>
      </c>
    </row>
    <row r="14" spans="2:15" ht="16.5" thickBot="1">
      <c r="F14" s="3" t="s">
        <v>10</v>
      </c>
      <c r="G14" s="34">
        <f>G7/G10</f>
        <v>0.10740032269594024</v>
      </c>
      <c r="H14" s="34">
        <f>H7/H10</f>
        <v>0.16058744994273896</v>
      </c>
      <c r="I14" s="37">
        <f t="shared" si="0"/>
        <v>-0.33120351102009388</v>
      </c>
      <c r="K14">
        <v>15.61</v>
      </c>
      <c r="L14">
        <v>14.1</v>
      </c>
      <c r="M14" s="37">
        <f>(K14-L14)/L14</f>
        <v>0.10709219858156027</v>
      </c>
      <c r="N14">
        <v>14.7</v>
      </c>
      <c r="O14" s="37">
        <f>(K14-N14)/N14</f>
        <v>6.1904761904761921E-2</v>
      </c>
    </row>
    <row r="15" spans="2:15">
      <c r="G15" s="42">
        <f>G7/G10</f>
        <v>0.10740032269594024</v>
      </c>
      <c r="H15" s="42">
        <f>H7/H10</f>
        <v>0.16058744994273896</v>
      </c>
      <c r="N15">
        <v>14.5</v>
      </c>
      <c r="O15" s="23">
        <f>(K14-N15)/N15</f>
        <v>7.6551724137931002E-2</v>
      </c>
    </row>
    <row r="16" spans="2:15">
      <c r="G16" s="37">
        <f>(G14-H14)/H14</f>
        <v>-0.33120351102009388</v>
      </c>
    </row>
    <row r="18" spans="1:14" ht="15.75" thickBot="1"/>
    <row r="19" spans="1:14" ht="16.5" thickBot="1">
      <c r="F19" s="24" t="s">
        <v>0</v>
      </c>
      <c r="G19" s="25"/>
      <c r="H19" s="26"/>
      <c r="M19" s="37">
        <v>0.13969999999999999</v>
      </c>
      <c r="N19" s="23">
        <f>(M19-G14)/G14</f>
        <v>0.30074097072783457</v>
      </c>
    </row>
    <row r="20" spans="1:14" ht="16.5" thickBot="1">
      <c r="F20" s="24" t="s">
        <v>26</v>
      </c>
      <c r="G20" s="25"/>
      <c r="H20" s="26"/>
    </row>
    <row r="21" spans="1:14" ht="16.5" thickBot="1">
      <c r="F21" s="1"/>
      <c r="H21" s="2" t="s">
        <v>27</v>
      </c>
    </row>
    <row r="22" spans="1:14" ht="16.5" thickBot="1">
      <c r="F22" s="3" t="s">
        <v>1</v>
      </c>
      <c r="G22" s="13" t="s">
        <v>2</v>
      </c>
      <c r="H22" s="5" t="s">
        <v>28</v>
      </c>
    </row>
    <row r="23" spans="1:14" ht="16.5" thickBot="1">
      <c r="A23">
        <v>1.0349999999999999</v>
      </c>
      <c r="B23">
        <v>1.36</v>
      </c>
      <c r="C23" s="37">
        <f>(B23-A23)/A23</f>
        <v>0.31400966183574897</v>
      </c>
      <c r="F23" s="6" t="s">
        <v>3</v>
      </c>
      <c r="G23" s="8">
        <v>2827593</v>
      </c>
      <c r="H23" s="9">
        <v>2569770</v>
      </c>
    </row>
    <row r="24" spans="1:14" ht="16.5" thickBot="1">
      <c r="F24" s="6" t="s">
        <v>4</v>
      </c>
      <c r="G24" s="8">
        <v>2530903</v>
      </c>
      <c r="H24" s="9">
        <v>2352631</v>
      </c>
    </row>
    <row r="25" spans="1:14" ht="16.5" thickBot="1">
      <c r="F25" s="6" t="s">
        <v>5</v>
      </c>
      <c r="G25" s="8">
        <v>296690</v>
      </c>
      <c r="H25" s="9">
        <v>217139</v>
      </c>
    </row>
    <row r="26" spans="1:14" ht="16.5" thickBot="1">
      <c r="F26" s="6" t="s">
        <v>6</v>
      </c>
      <c r="G26" s="8">
        <v>24443255</v>
      </c>
      <c r="H26" s="9">
        <v>17856494</v>
      </c>
    </row>
    <row r="27" spans="1:14" ht="16.5" thickBot="1">
      <c r="F27" s="6" t="s">
        <v>7</v>
      </c>
      <c r="G27" s="8">
        <v>20840408</v>
      </c>
      <c r="H27" s="9">
        <v>14855976</v>
      </c>
      <c r="I27" s="37">
        <f>(G27-H27)/H27</f>
        <v>0.40282994533647604</v>
      </c>
      <c r="K27">
        <v>14</v>
      </c>
      <c r="L27">
        <v>19</v>
      </c>
      <c r="M27" s="37">
        <f>(L27-K27)/K27</f>
        <v>0.35714285714285715</v>
      </c>
    </row>
    <row r="28" spans="1:14" ht="16.5" thickBot="1">
      <c r="F28" s="6" t="s">
        <v>8</v>
      </c>
      <c r="G28" s="8">
        <v>154366</v>
      </c>
      <c r="H28" s="9">
        <v>92958</v>
      </c>
      <c r="I28" s="37">
        <f t="shared" ref="I28:I30" si="1">(G28-H28)/H28</f>
        <v>0.66059941048645621</v>
      </c>
    </row>
    <row r="29" spans="1:14" ht="16.5" thickBot="1">
      <c r="F29" s="10" t="s">
        <v>9</v>
      </c>
      <c r="G29" s="11">
        <v>3448481</v>
      </c>
      <c r="H29" s="12">
        <v>2907561</v>
      </c>
      <c r="I29" s="37">
        <f t="shared" si="1"/>
        <v>0.18603908911971237</v>
      </c>
    </row>
    <row r="30" spans="1:14" ht="16.5" thickBot="1">
      <c r="F30" s="3" t="s">
        <v>10</v>
      </c>
      <c r="G30" s="34">
        <v>0.1157</v>
      </c>
      <c r="H30" s="35">
        <v>0.1439</v>
      </c>
      <c r="I30" s="37">
        <f t="shared" si="1"/>
        <v>-0.1959694232105629</v>
      </c>
    </row>
    <row r="32" spans="1:14" ht="15.75">
      <c r="G32" s="43">
        <v>0.1885</v>
      </c>
    </row>
    <row r="33" spans="6:10">
      <c r="G33" s="37">
        <f>(G32-G30)/G30</f>
        <v>0.62921348314606751</v>
      </c>
    </row>
    <row r="35" spans="6:10" ht="15.75" thickBot="1"/>
    <row r="36" spans="6:10" ht="15.75">
      <c r="F36" s="44" t="s">
        <v>29</v>
      </c>
      <c r="G36" s="45"/>
      <c r="H36" s="45"/>
      <c r="I36" s="46"/>
    </row>
    <row r="37" spans="6:10" ht="16.5" thickBot="1">
      <c r="F37" s="1"/>
      <c r="H37" s="47"/>
      <c r="I37" s="2" t="s">
        <v>30</v>
      </c>
    </row>
    <row r="38" spans="6:10" ht="15.75">
      <c r="F38" s="48" t="s">
        <v>1</v>
      </c>
      <c r="G38" s="49" t="s">
        <v>31</v>
      </c>
      <c r="H38" s="50" t="s">
        <v>32</v>
      </c>
      <c r="I38" s="49" t="s">
        <v>33</v>
      </c>
    </row>
    <row r="39" spans="6:10" ht="16.5" thickBot="1">
      <c r="F39" s="51"/>
      <c r="G39" s="52"/>
      <c r="H39" s="53" t="s">
        <v>34</v>
      </c>
      <c r="I39" s="52"/>
    </row>
    <row r="40" spans="6:10" ht="16.5" thickBot="1">
      <c r="F40" s="6" t="s">
        <v>3</v>
      </c>
      <c r="G40" s="54">
        <v>24342281</v>
      </c>
      <c r="H40" s="55">
        <v>22608896</v>
      </c>
      <c r="I40" s="56">
        <v>20965797</v>
      </c>
    </row>
    <row r="41" spans="6:10" ht="16.5" thickBot="1">
      <c r="F41" s="6" t="s">
        <v>4</v>
      </c>
      <c r="G41" s="8">
        <v>20980170</v>
      </c>
      <c r="H41" s="57">
        <v>20980170</v>
      </c>
      <c r="I41" s="58">
        <v>19355239</v>
      </c>
    </row>
    <row r="42" spans="6:10" ht="16.5" thickBot="1">
      <c r="F42" s="6" t="s">
        <v>5</v>
      </c>
      <c r="G42" s="8">
        <v>1628726</v>
      </c>
      <c r="H42" s="57">
        <v>1628726</v>
      </c>
      <c r="I42" s="58">
        <v>1610558</v>
      </c>
    </row>
    <row r="43" spans="6:10" ht="16.5" thickBot="1">
      <c r="F43" s="6" t="s">
        <v>6</v>
      </c>
      <c r="G43" s="54">
        <v>156008876</v>
      </c>
      <c r="H43" s="55">
        <v>156008876</v>
      </c>
      <c r="I43" s="56">
        <v>150097333</v>
      </c>
    </row>
    <row r="44" spans="6:10" ht="16.5" thickBot="1">
      <c r="F44" s="59" t="s">
        <v>10</v>
      </c>
      <c r="G44" s="60">
        <v>0.156</v>
      </c>
      <c r="H44" s="61">
        <v>0.1449</v>
      </c>
      <c r="I44" s="62">
        <f>I40/I43</f>
        <v>0.13968134263917933</v>
      </c>
      <c r="J44">
        <f>(I44-G14)/G14</f>
        <v>0.30056725280639518</v>
      </c>
    </row>
    <row r="45" spans="6:10" ht="15.75" thickBot="1"/>
    <row r="46" spans="6:10" ht="16.5" thickBot="1">
      <c r="F46" s="24" t="s">
        <v>35</v>
      </c>
      <c r="G46" s="25"/>
      <c r="H46" s="27"/>
    </row>
    <row r="47" spans="6:10" ht="16.5" thickBot="1">
      <c r="F47" s="24" t="s">
        <v>36</v>
      </c>
      <c r="G47" s="25"/>
      <c r="H47" s="27"/>
    </row>
    <row r="48" spans="6:10" ht="16.5" thickBot="1">
      <c r="F48" s="1"/>
      <c r="G48" s="38"/>
      <c r="H48" s="63" t="s">
        <v>27</v>
      </c>
    </row>
    <row r="49" spans="6:8">
      <c r="F49" s="48" t="s">
        <v>1</v>
      </c>
      <c r="G49" s="49" t="s">
        <v>31</v>
      </c>
      <c r="H49" s="49" t="s">
        <v>37</v>
      </c>
    </row>
    <row r="50" spans="6:8" ht="15.75" thickBot="1">
      <c r="F50" s="51"/>
      <c r="G50" s="52"/>
      <c r="H50" s="52" t="s">
        <v>34</v>
      </c>
    </row>
    <row r="51" spans="6:8" ht="16.5" thickBot="1">
      <c r="F51" s="6" t="s">
        <v>3</v>
      </c>
      <c r="G51" s="54">
        <v>24342281</v>
      </c>
      <c r="H51" s="55">
        <v>22608896</v>
      </c>
    </row>
    <row r="52" spans="6:8" ht="16.5" thickBot="1">
      <c r="F52" s="6" t="s">
        <v>4</v>
      </c>
      <c r="G52" s="8">
        <v>20980170</v>
      </c>
      <c r="H52" s="57">
        <v>20980170</v>
      </c>
    </row>
    <row r="53" spans="6:8" ht="16.5" thickBot="1">
      <c r="F53" s="6" t="s">
        <v>5</v>
      </c>
      <c r="G53" s="8">
        <v>1628726</v>
      </c>
      <c r="H53" s="57">
        <v>1628726</v>
      </c>
    </row>
    <row r="54" spans="6:8" ht="16.5" thickBot="1">
      <c r="F54" s="6" t="s">
        <v>6</v>
      </c>
      <c r="G54" s="54">
        <v>156008876</v>
      </c>
      <c r="H54" s="55">
        <v>156008876</v>
      </c>
    </row>
    <row r="55" spans="6:8" ht="16.5" thickBot="1">
      <c r="F55" s="59" t="s">
        <v>10</v>
      </c>
      <c r="G55" s="60">
        <v>0.156</v>
      </c>
      <c r="H55" s="61">
        <v>0.1449</v>
      </c>
    </row>
    <row r="57" spans="6:8">
      <c r="G57" s="42">
        <f>G51/G54</f>
        <v>0.15603138503478481</v>
      </c>
      <c r="H57" s="42">
        <f>H51/H54</f>
        <v>0.14492057490369972</v>
      </c>
    </row>
  </sheetData>
  <mergeCells count="13">
    <mergeCell ref="F46:H46"/>
    <mergeCell ref="F47:H47"/>
    <mergeCell ref="F49:F50"/>
    <mergeCell ref="G49:G50"/>
    <mergeCell ref="H49:H50"/>
    <mergeCell ref="F3:H3"/>
    <mergeCell ref="F4:H4"/>
    <mergeCell ref="F19:H19"/>
    <mergeCell ref="F20:H20"/>
    <mergeCell ref="F36:I36"/>
    <mergeCell ref="F38:F39"/>
    <mergeCell ref="G38:G39"/>
    <mergeCell ref="I38:I3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D3:N19"/>
  <sheetViews>
    <sheetView workbookViewId="0">
      <selection sqref="A1:XFD1048576"/>
    </sheetView>
  </sheetViews>
  <sheetFormatPr defaultRowHeight="15"/>
  <cols>
    <col min="4" max="4" width="17.28515625" bestFit="1" customWidth="1"/>
    <col min="5" max="5" width="19.42578125" bestFit="1" customWidth="1"/>
    <col min="6" max="6" width="18.85546875" bestFit="1" customWidth="1"/>
    <col min="7" max="8" width="10.140625" bestFit="1" customWidth="1"/>
    <col min="14" max="14" width="9.85546875" bestFit="1" customWidth="1"/>
  </cols>
  <sheetData>
    <row r="3" spans="4:14" ht="15.75" thickBot="1"/>
    <row r="4" spans="4:14" ht="16.5" thickBot="1">
      <c r="D4" s="24" t="s">
        <v>0</v>
      </c>
      <c r="E4" s="25"/>
      <c r="F4" s="26"/>
    </row>
    <row r="5" spans="4:14" ht="16.5" thickBot="1">
      <c r="D5" s="24" t="s">
        <v>26</v>
      </c>
      <c r="E5" s="25"/>
      <c r="F5" s="26"/>
    </row>
    <row r="6" spans="4:14" ht="16.5" thickBot="1">
      <c r="D6" s="1"/>
      <c r="F6" s="2" t="s">
        <v>27</v>
      </c>
    </row>
    <row r="7" spans="4:14" ht="16.5" thickBot="1">
      <c r="D7" s="3" t="s">
        <v>1</v>
      </c>
      <c r="E7" s="13" t="s">
        <v>2</v>
      </c>
      <c r="F7" s="5" t="s">
        <v>28</v>
      </c>
    </row>
    <row r="8" spans="4:14" ht="16.5" thickBot="1">
      <c r="D8" s="6" t="s">
        <v>3</v>
      </c>
      <c r="E8" s="8">
        <f>E9+E10</f>
        <v>2827593</v>
      </c>
      <c r="F8" s="8">
        <f>F9+F10</f>
        <v>2569770</v>
      </c>
      <c r="G8" s="7">
        <f>E9+E10</f>
        <v>2827593</v>
      </c>
      <c r="H8" s="7">
        <f>F9+F10</f>
        <v>2569770</v>
      </c>
      <c r="N8" s="64">
        <f>N9+N10</f>
        <v>4884378</v>
      </c>
    </row>
    <row r="9" spans="4:14" ht="16.5" thickBot="1">
      <c r="D9" s="6" t="s">
        <v>4</v>
      </c>
      <c r="E9" s="8">
        <v>2530903</v>
      </c>
      <c r="F9" s="9">
        <v>2352631</v>
      </c>
      <c r="K9">
        <v>14</v>
      </c>
      <c r="N9" s="65">
        <v>4025959</v>
      </c>
    </row>
    <row r="10" spans="4:14" ht="16.5" thickBot="1">
      <c r="D10" s="6" t="s">
        <v>5</v>
      </c>
      <c r="E10" s="8">
        <v>296690</v>
      </c>
      <c r="F10" s="9">
        <v>217139</v>
      </c>
      <c r="K10">
        <v>19</v>
      </c>
      <c r="L10" s="37">
        <f>(K10-K9)/K9</f>
        <v>0.35714285714285715</v>
      </c>
      <c r="N10" s="65">
        <v>858419</v>
      </c>
    </row>
    <row r="11" spans="4:14" ht="16.5" thickBot="1">
      <c r="D11" s="6" t="s">
        <v>6</v>
      </c>
      <c r="E11" s="8">
        <f>E12+E13+E14</f>
        <v>24443255</v>
      </c>
      <c r="F11" s="8">
        <f>F12+F13+F14</f>
        <v>17856495</v>
      </c>
      <c r="G11" s="7">
        <f>E12+E13+E14</f>
        <v>24443255</v>
      </c>
      <c r="H11" s="7">
        <f>F12+F13+F14</f>
        <v>17856495</v>
      </c>
      <c r="N11" s="64">
        <f>N12+N13+N14</f>
        <v>25911945</v>
      </c>
    </row>
    <row r="12" spans="4:14" ht="16.5" thickBot="1">
      <c r="D12" s="6" t="s">
        <v>7</v>
      </c>
      <c r="E12" s="8">
        <v>20840408</v>
      </c>
      <c r="F12" s="9">
        <v>14855976</v>
      </c>
      <c r="G12" s="37">
        <f>(E12-F12)/F12</f>
        <v>0.40282994533647604</v>
      </c>
      <c r="N12" s="65">
        <v>22308614</v>
      </c>
    </row>
    <row r="13" spans="4:14" ht="16.5" thickBot="1">
      <c r="D13" s="6" t="s">
        <v>8</v>
      </c>
      <c r="E13" s="8">
        <v>154366</v>
      </c>
      <c r="F13" s="9">
        <v>92958</v>
      </c>
      <c r="N13" s="65">
        <v>154860</v>
      </c>
    </row>
    <row r="14" spans="4:14" ht="16.5" thickBot="1">
      <c r="D14" s="10" t="s">
        <v>9</v>
      </c>
      <c r="E14" s="11">
        <v>3448481</v>
      </c>
      <c r="F14" s="12">
        <v>2907561</v>
      </c>
      <c r="N14" s="66">
        <v>3448471</v>
      </c>
    </row>
    <row r="15" spans="4:14" ht="16.5" thickBot="1">
      <c r="D15" s="3" t="s">
        <v>10</v>
      </c>
      <c r="E15" s="34">
        <f>E8/E11</f>
        <v>0.11567988796909413</v>
      </c>
      <c r="F15" s="34">
        <f>F8/F11</f>
        <v>0.14391234113973655</v>
      </c>
      <c r="G15" s="37">
        <f>G8/G11</f>
        <v>0.11567988796909413</v>
      </c>
      <c r="H15" s="37">
        <f>H8/H11</f>
        <v>0.14391234113973655</v>
      </c>
      <c r="I15" s="37">
        <f>(G15-H15)/H15</f>
        <v>-0.19617812445444943</v>
      </c>
      <c r="K15" s="42">
        <f>(11.57-14.39)/14.39</f>
        <v>-0.1959694232105629</v>
      </c>
      <c r="N15" s="67">
        <f>N8/N11</f>
        <v>0.18849908796888848</v>
      </c>
    </row>
    <row r="16" spans="4:14">
      <c r="E16" s="23">
        <f>E8/E11</f>
        <v>0.11567988796909413</v>
      </c>
      <c r="F16" s="23">
        <f>F8/F11</f>
        <v>0.14391234113973655</v>
      </c>
    </row>
    <row r="17" spans="5:6" ht="15.75">
      <c r="E17" s="43">
        <v>0.1885</v>
      </c>
    </row>
    <row r="19" spans="5:6">
      <c r="E19" s="37">
        <f>(E17-E15)/E15</f>
        <v>0.6294967371541802</v>
      </c>
      <c r="F19" s="37">
        <f>(18.85-11.57)/11.57</f>
        <v>0.62921348314606751</v>
      </c>
    </row>
  </sheetData>
  <mergeCells count="2">
    <mergeCell ref="D4:F4"/>
    <mergeCell ref="D5:F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19"/>
  <sheetViews>
    <sheetView workbookViewId="0">
      <selection activeCell="F15" sqref="F15"/>
    </sheetView>
  </sheetViews>
  <sheetFormatPr defaultRowHeight="15"/>
  <cols>
    <col min="1" max="1" width="19.140625" bestFit="1" customWidth="1"/>
    <col min="2" max="2" width="18.28515625" bestFit="1" customWidth="1"/>
    <col min="3" max="3" width="17.7109375" bestFit="1" customWidth="1"/>
  </cols>
  <sheetData>
    <row r="1" spans="1:3" ht="16.5" thickBot="1">
      <c r="A1" s="24" t="s">
        <v>0</v>
      </c>
      <c r="B1" s="25"/>
      <c r="C1" s="26"/>
    </row>
    <row r="2" spans="1:3" ht="16.5" thickBot="1">
      <c r="A2" s="24" t="s">
        <v>26</v>
      </c>
      <c r="B2" s="25"/>
      <c r="C2" s="26"/>
    </row>
    <row r="3" spans="1:3" ht="16.5" thickBot="1">
      <c r="A3" s="1"/>
      <c r="C3" s="2" t="s">
        <v>27</v>
      </c>
    </row>
    <row r="4" spans="1:3" ht="16.5" thickBot="1">
      <c r="A4" s="3" t="s">
        <v>1</v>
      </c>
      <c r="B4" s="13" t="s">
        <v>23</v>
      </c>
      <c r="C4" s="5" t="s">
        <v>24</v>
      </c>
    </row>
    <row r="5" spans="1:3" ht="16.5" thickBot="1">
      <c r="A5" s="68" t="s">
        <v>3</v>
      </c>
      <c r="B5" s="54">
        <v>1657244</v>
      </c>
      <c r="C5" s="69">
        <v>1671428</v>
      </c>
    </row>
    <row r="6" spans="1:3" ht="16.5" thickBot="1">
      <c r="A6" s="6" t="s">
        <v>4</v>
      </c>
      <c r="B6" s="8">
        <v>1563283</v>
      </c>
      <c r="C6" s="9">
        <v>1466078</v>
      </c>
    </row>
    <row r="7" spans="1:3" ht="16.5" thickBot="1">
      <c r="A7" s="6" t="s">
        <v>5</v>
      </c>
      <c r="B7" s="8">
        <v>93522</v>
      </c>
      <c r="C7" s="9">
        <v>76810</v>
      </c>
    </row>
    <row r="8" spans="1:3" ht="16.5" thickBot="1">
      <c r="A8" s="68" t="s">
        <v>6</v>
      </c>
      <c r="B8" s="54">
        <v>14735426</v>
      </c>
      <c r="C8" s="69">
        <v>6990010</v>
      </c>
    </row>
    <row r="9" spans="1:3" ht="16.5" thickBot="1">
      <c r="A9" s="59" t="s">
        <v>10</v>
      </c>
      <c r="B9" s="60">
        <v>0.1125</v>
      </c>
      <c r="C9" s="70">
        <v>0.22070000000000001</v>
      </c>
    </row>
    <row r="10" spans="1:3" ht="15.75" thickBot="1"/>
    <row r="11" spans="1:3" ht="16.5" thickBot="1">
      <c r="A11" s="24" t="s">
        <v>0</v>
      </c>
      <c r="B11" s="25"/>
      <c r="C11" s="26"/>
    </row>
    <row r="12" spans="1:3" ht="16.5" thickBot="1">
      <c r="A12" s="24" t="s">
        <v>38</v>
      </c>
      <c r="B12" s="25"/>
      <c r="C12" s="26"/>
    </row>
    <row r="13" spans="1:3" ht="16.5" thickBot="1">
      <c r="A13" s="1"/>
      <c r="C13" s="2" t="s">
        <v>27</v>
      </c>
    </row>
    <row r="14" spans="1:3" ht="16.5" thickBot="1">
      <c r="A14" s="3" t="s">
        <v>1</v>
      </c>
      <c r="B14" s="13" t="s">
        <v>23</v>
      </c>
      <c r="C14" s="71">
        <v>42887</v>
      </c>
    </row>
    <row r="15" spans="1:3" ht="16.5" thickBot="1">
      <c r="A15" s="68" t="s">
        <v>3</v>
      </c>
      <c r="B15" s="54">
        <v>1657244</v>
      </c>
      <c r="C15" s="69">
        <v>1997360</v>
      </c>
    </row>
    <row r="16" spans="1:3" ht="16.5" thickBot="1">
      <c r="A16" s="6" t="s">
        <v>4</v>
      </c>
      <c r="B16" s="8">
        <v>1563283</v>
      </c>
      <c r="C16" s="9">
        <v>1863617</v>
      </c>
    </row>
    <row r="17" spans="1:3" ht="16.5" thickBot="1">
      <c r="A17" s="6" t="s">
        <v>5</v>
      </c>
      <c r="B17" s="8">
        <v>93522</v>
      </c>
      <c r="C17" s="9">
        <v>133743</v>
      </c>
    </row>
    <row r="18" spans="1:3" ht="16.5" thickBot="1">
      <c r="A18" s="68" t="s">
        <v>6</v>
      </c>
      <c r="B18" s="54">
        <v>14735426</v>
      </c>
      <c r="C18" s="69">
        <v>15441061</v>
      </c>
    </row>
    <row r="19" spans="1:3" ht="16.5" thickBot="1">
      <c r="A19" s="59" t="s">
        <v>10</v>
      </c>
      <c r="B19" s="60">
        <v>0.1125</v>
      </c>
      <c r="C19" s="72">
        <v>0.12939999999999999</v>
      </c>
    </row>
  </sheetData>
  <mergeCells count="4">
    <mergeCell ref="A1:C1"/>
    <mergeCell ref="A2:C2"/>
    <mergeCell ref="A11:C11"/>
    <mergeCell ref="A12:C1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I50"/>
  <sheetViews>
    <sheetView tabSelected="1" topLeftCell="A23" workbookViewId="0">
      <selection activeCell="G36" sqref="G36"/>
    </sheetView>
  </sheetViews>
  <sheetFormatPr defaultRowHeight="15"/>
  <cols>
    <col min="3" max="3" width="17.42578125" bestFit="1" customWidth="1"/>
    <col min="5" max="5" width="11.28515625" bestFit="1" customWidth="1"/>
    <col min="9" max="9" width="9.5703125" bestFit="1" customWidth="1"/>
  </cols>
  <sheetData>
    <row r="1" spans="1:9" ht="16.5" thickBot="1">
      <c r="A1" s="73" t="s">
        <v>39</v>
      </c>
      <c r="B1" s="83" t="s">
        <v>41</v>
      </c>
      <c r="C1" s="82"/>
      <c r="D1" s="82"/>
      <c r="E1" s="84"/>
      <c r="F1" s="83" t="s">
        <v>42</v>
      </c>
      <c r="G1" s="82"/>
      <c r="H1" s="82"/>
      <c r="I1" s="85"/>
    </row>
    <row r="2" spans="1:9" ht="15.75" thickBot="1">
      <c r="A2" s="74" t="s">
        <v>40</v>
      </c>
      <c r="B2" s="76" t="s">
        <v>43</v>
      </c>
      <c r="C2" s="76" t="s">
        <v>44</v>
      </c>
      <c r="D2" s="76" t="s">
        <v>45</v>
      </c>
      <c r="E2" s="76" t="s">
        <v>46</v>
      </c>
      <c r="F2" s="76" t="s">
        <v>43</v>
      </c>
      <c r="G2" s="76" t="s">
        <v>44</v>
      </c>
      <c r="H2" s="76" t="s">
        <v>45</v>
      </c>
      <c r="I2" s="76" t="s">
        <v>46</v>
      </c>
    </row>
    <row r="3" spans="1:9" ht="15.75" thickBot="1">
      <c r="A3" s="75"/>
      <c r="B3" s="76" t="s">
        <v>47</v>
      </c>
      <c r="C3" s="76" t="s">
        <v>48</v>
      </c>
      <c r="D3" s="76" t="s">
        <v>49</v>
      </c>
      <c r="E3" s="76" t="s">
        <v>50</v>
      </c>
      <c r="F3" s="76" t="s">
        <v>51</v>
      </c>
      <c r="G3" s="76" t="s">
        <v>52</v>
      </c>
      <c r="H3" s="76" t="s">
        <v>53</v>
      </c>
      <c r="I3" s="76" t="s">
        <v>54</v>
      </c>
    </row>
    <row r="4" spans="1:9" ht="15.75" thickBot="1">
      <c r="A4" s="77">
        <v>2008</v>
      </c>
      <c r="B4" s="78">
        <v>0.1123</v>
      </c>
      <c r="C4" s="79">
        <v>17523</v>
      </c>
      <c r="D4" s="79">
        <v>11442</v>
      </c>
      <c r="E4" s="79">
        <v>257883</v>
      </c>
      <c r="F4" s="78">
        <v>0.14080000000000001</v>
      </c>
      <c r="G4" s="79">
        <v>20031923</v>
      </c>
      <c r="H4" s="79">
        <v>1516176</v>
      </c>
      <c r="I4" s="79">
        <v>153058900</v>
      </c>
    </row>
    <row r="5" spans="1:9" ht="15.75" thickBot="1">
      <c r="A5" s="80">
        <v>2009</v>
      </c>
      <c r="B5" s="78">
        <v>0.16719999999999999</v>
      </c>
      <c r="C5" s="79">
        <v>22707</v>
      </c>
      <c r="D5" s="79">
        <v>11272</v>
      </c>
      <c r="E5" s="79">
        <v>203281</v>
      </c>
      <c r="F5" s="78">
        <v>0.17119999999999999</v>
      </c>
      <c r="G5" s="79">
        <v>22469344</v>
      </c>
      <c r="H5" s="79">
        <v>1509739</v>
      </c>
      <c r="I5" s="79">
        <v>140085476</v>
      </c>
    </row>
    <row r="6" spans="1:9" ht="15.75" thickBot="1">
      <c r="A6" s="80">
        <v>2010</v>
      </c>
      <c r="B6" s="78">
        <v>0.1721</v>
      </c>
      <c r="C6" s="79">
        <v>22955</v>
      </c>
      <c r="D6" s="79">
        <v>11758</v>
      </c>
      <c r="E6" s="79">
        <v>201720</v>
      </c>
      <c r="F6" s="78">
        <v>0.18870000000000001</v>
      </c>
      <c r="G6" s="79">
        <v>25575235</v>
      </c>
      <c r="H6" s="79">
        <v>1507250</v>
      </c>
      <c r="I6" s="79">
        <v>143486898</v>
      </c>
    </row>
    <row r="7" spans="1:9" ht="15.75" thickBot="1">
      <c r="A7" s="80">
        <v>2011</v>
      </c>
      <c r="B7" s="78">
        <v>0.15190000000000001</v>
      </c>
      <c r="C7" s="79">
        <v>22739</v>
      </c>
      <c r="D7" s="79">
        <v>11837</v>
      </c>
      <c r="E7" s="79">
        <v>227679</v>
      </c>
      <c r="F7" s="78">
        <v>0.1915</v>
      </c>
      <c r="G7" s="79">
        <v>28231034</v>
      </c>
      <c r="H7" s="79">
        <v>1658642</v>
      </c>
      <c r="I7" s="79">
        <v>156050317</v>
      </c>
    </row>
    <row r="8" spans="1:9" ht="15.75" thickBot="1">
      <c r="A8" s="80">
        <v>2012</v>
      </c>
      <c r="B8" s="78">
        <v>0.18429999999999999</v>
      </c>
      <c r="C8" s="79">
        <v>24017</v>
      </c>
      <c r="D8" s="79">
        <v>11634</v>
      </c>
      <c r="E8" s="79">
        <v>193402</v>
      </c>
      <c r="F8" s="78">
        <v>0.20050000000000001</v>
      </c>
      <c r="G8" s="79">
        <v>31714417</v>
      </c>
      <c r="H8" s="79">
        <v>1696695</v>
      </c>
      <c r="I8" s="79">
        <v>166670168</v>
      </c>
    </row>
    <row r="9" spans="1:9" ht="15.75" thickBot="1">
      <c r="A9" s="80">
        <v>2013</v>
      </c>
      <c r="B9" s="78">
        <v>0.192</v>
      </c>
      <c r="C9" s="79">
        <v>24108</v>
      </c>
      <c r="D9" s="79">
        <v>11582</v>
      </c>
      <c r="E9" s="79">
        <v>185879</v>
      </c>
      <c r="F9" s="78">
        <v>0.19400000000000001</v>
      </c>
      <c r="G9" s="79">
        <v>34954464</v>
      </c>
      <c r="H9" s="79">
        <v>1569404</v>
      </c>
      <c r="I9" s="79">
        <v>188295390</v>
      </c>
    </row>
    <row r="10" spans="1:9" ht="15.75" thickBot="1">
      <c r="A10" s="80">
        <v>2014</v>
      </c>
      <c r="B10" s="78">
        <v>0.13769999999999999</v>
      </c>
      <c r="C10" s="79">
        <v>25138</v>
      </c>
      <c r="D10" s="79">
        <v>8418</v>
      </c>
      <c r="E10" s="79">
        <v>243652</v>
      </c>
      <c r="F10" s="78">
        <v>0.1986</v>
      </c>
      <c r="G10" s="79">
        <v>38798653</v>
      </c>
      <c r="H10" s="79">
        <v>1442075</v>
      </c>
      <c r="I10" s="79">
        <v>202580614</v>
      </c>
    </row>
    <row r="11" spans="1:9" ht="15.75" thickBot="1">
      <c r="A11" s="80">
        <v>2015</v>
      </c>
      <c r="B11" s="78">
        <v>0.1552</v>
      </c>
      <c r="C11" s="79">
        <v>27017</v>
      </c>
      <c r="D11" s="79">
        <v>8586</v>
      </c>
      <c r="E11" s="79">
        <v>229382</v>
      </c>
      <c r="F11" s="78">
        <v>0.2006</v>
      </c>
      <c r="G11" s="79">
        <v>40237264</v>
      </c>
      <c r="H11" s="79">
        <v>1209835</v>
      </c>
      <c r="I11" s="79">
        <v>206643117</v>
      </c>
    </row>
    <row r="12" spans="1:9" ht="15.75" thickBot="1">
      <c r="A12" s="80">
        <v>2016</v>
      </c>
      <c r="B12" s="78">
        <v>0.15709999999999999</v>
      </c>
      <c r="C12" s="79">
        <v>30218</v>
      </c>
      <c r="D12" s="79">
        <v>8304</v>
      </c>
      <c r="E12" s="79">
        <v>245237</v>
      </c>
      <c r="F12" s="78">
        <v>0.22459999999999999</v>
      </c>
      <c r="G12" s="79">
        <v>42810511</v>
      </c>
      <c r="H12" s="79">
        <v>1223471</v>
      </c>
      <c r="I12" s="79">
        <v>196082355</v>
      </c>
    </row>
    <row r="13" spans="1:9" ht="15.75" thickBot="1">
      <c r="A13" s="81">
        <v>42887</v>
      </c>
      <c r="B13" s="78">
        <v>0.1638</v>
      </c>
      <c r="C13" s="79">
        <v>31150</v>
      </c>
      <c r="D13" s="79">
        <v>8124</v>
      </c>
      <c r="E13" s="79">
        <v>239703</v>
      </c>
      <c r="F13" s="78">
        <v>0.19650000000000001</v>
      </c>
      <c r="G13" s="79">
        <v>43863987</v>
      </c>
      <c r="H13" s="79">
        <v>1138801</v>
      </c>
      <c r="I13" s="79">
        <v>228981479</v>
      </c>
    </row>
    <row r="16" spans="1:9">
      <c r="A16" s="86" t="s">
        <v>55</v>
      </c>
    </row>
    <row r="17" spans="1:5">
      <c r="A17" s="86" t="s">
        <v>56</v>
      </c>
    </row>
    <row r="18" spans="1:5">
      <c r="A18" s="86" t="s">
        <v>57</v>
      </c>
    </row>
    <row r="19" spans="1:5" ht="15.75" thickBot="1">
      <c r="A19" s="86" t="s">
        <v>58</v>
      </c>
    </row>
    <row r="20" spans="1:5" ht="16.5" thickTop="1" thickBot="1">
      <c r="A20" s="87" t="s">
        <v>59</v>
      </c>
      <c r="B20" s="88" t="s">
        <v>60</v>
      </c>
      <c r="C20" s="88" t="s">
        <v>61</v>
      </c>
      <c r="D20" s="88" t="s">
        <v>62</v>
      </c>
      <c r="E20" s="89" t="s">
        <v>63</v>
      </c>
    </row>
    <row r="21" spans="1:5" ht="16.5" thickTop="1" thickBot="1">
      <c r="A21" s="90"/>
      <c r="B21" s="91"/>
      <c r="C21" s="91"/>
      <c r="D21" s="91"/>
      <c r="E21" s="91"/>
    </row>
    <row r="22" spans="1:5" ht="16.5" thickTop="1" thickBot="1">
      <c r="A22" s="92" t="s">
        <v>64</v>
      </c>
      <c r="B22" s="93">
        <v>18.942910000000001</v>
      </c>
      <c r="C22" s="93">
        <v>3.6946099999999999</v>
      </c>
      <c r="D22" s="93">
        <v>5.1271740000000001</v>
      </c>
      <c r="E22" s="93">
        <v>3.7000000000000002E-3</v>
      </c>
    </row>
    <row r="23" spans="1:5" ht="16.5" thickTop="1" thickBot="1">
      <c r="A23" s="92" t="s">
        <v>50</v>
      </c>
      <c r="B23" s="94">
        <v>-7.3499999999999998E-5</v>
      </c>
      <c r="C23" s="94">
        <v>5.7799999999999997E-6</v>
      </c>
      <c r="D23" s="93">
        <v>-12.715299999999999</v>
      </c>
      <c r="E23" s="93">
        <v>1E-4</v>
      </c>
    </row>
    <row r="24" spans="1:5" ht="16.5" thickTop="1" thickBot="1">
      <c r="A24" s="92" t="s">
        <v>65</v>
      </c>
      <c r="B24" s="93">
        <v>3.79E-4</v>
      </c>
      <c r="C24" s="94">
        <v>5.1999999999999997E-5</v>
      </c>
      <c r="D24" s="93">
        <v>7.2954040000000004</v>
      </c>
      <c r="E24" s="93">
        <v>8.0000000000000004E-4</v>
      </c>
    </row>
    <row r="25" spans="1:5" ht="16.5" thickTop="1" thickBot="1">
      <c r="A25" s="92" t="s">
        <v>66</v>
      </c>
      <c r="B25" s="93">
        <v>3.86E-4</v>
      </c>
      <c r="C25" s="93">
        <v>1.36E-4</v>
      </c>
      <c r="D25" s="93">
        <v>2.8441519999999998</v>
      </c>
      <c r="E25" s="93">
        <v>3.61E-2</v>
      </c>
    </row>
    <row r="26" spans="1:5" ht="16.5" thickTop="1" thickBot="1">
      <c r="A26" s="92" t="s">
        <v>67</v>
      </c>
      <c r="B26" s="93">
        <v>0.99365499999999995</v>
      </c>
      <c r="C26" s="93" t="s">
        <v>68</v>
      </c>
      <c r="D26" s="91"/>
      <c r="E26" s="93">
        <v>15.886670000000001</v>
      </c>
    </row>
    <row r="27" spans="1:5" ht="16.5" thickTop="1" thickBot="1">
      <c r="A27" s="92" t="s">
        <v>69</v>
      </c>
      <c r="B27" s="93">
        <v>0.98984899999999998</v>
      </c>
      <c r="C27" s="93" t="s">
        <v>70</v>
      </c>
      <c r="D27" s="91"/>
      <c r="E27" s="93">
        <v>2.4163039999999998</v>
      </c>
    </row>
    <row r="28" spans="1:5" ht="16.5" thickTop="1" thickBot="1">
      <c r="A28" s="92" t="s">
        <v>71</v>
      </c>
      <c r="B28" s="93">
        <v>0.243451</v>
      </c>
      <c r="C28" s="93" t="s">
        <v>72</v>
      </c>
      <c r="D28" s="91"/>
      <c r="E28" s="93">
        <v>0.31330400000000003</v>
      </c>
    </row>
    <row r="29" spans="1:5" ht="16.5" thickTop="1" thickBot="1">
      <c r="A29" s="92" t="s">
        <v>73</v>
      </c>
      <c r="B29" s="93">
        <v>0.29634300000000002</v>
      </c>
      <c r="C29" s="93" t="s">
        <v>74</v>
      </c>
      <c r="D29" s="91"/>
      <c r="E29" s="93">
        <v>0.40095900000000001</v>
      </c>
    </row>
    <row r="30" spans="1:5" ht="16.5" thickTop="1" thickBot="1">
      <c r="A30" s="92" t="s">
        <v>75</v>
      </c>
      <c r="B30" s="93">
        <v>2.5901329999999998</v>
      </c>
      <c r="C30" s="93" t="s">
        <v>76</v>
      </c>
      <c r="D30" s="91"/>
      <c r="E30" s="93">
        <v>261.02550000000002</v>
      </c>
    </row>
    <row r="31" spans="1:5" ht="16.5" thickTop="1" thickBot="1">
      <c r="A31" s="92" t="s">
        <v>77</v>
      </c>
      <c r="B31" s="93">
        <v>1.7663120000000001</v>
      </c>
      <c r="C31" s="93" t="s">
        <v>78</v>
      </c>
      <c r="D31" s="91"/>
      <c r="E31" s="93">
        <v>6.9999999999999999E-6</v>
      </c>
    </row>
    <row r="32" spans="1:5" ht="15.75" thickTop="1"/>
    <row r="33" spans="1:5">
      <c r="A33" s="86" t="s">
        <v>79</v>
      </c>
    </row>
    <row r="34" spans="1:5">
      <c r="A34" s="86" t="s">
        <v>56</v>
      </c>
    </row>
    <row r="35" spans="1:5">
      <c r="A35" s="86" t="s">
        <v>57</v>
      </c>
    </row>
    <row r="36" spans="1:5" ht="15.75" thickBot="1">
      <c r="A36" s="86" t="s">
        <v>58</v>
      </c>
    </row>
    <row r="37" spans="1:5" ht="16.5" thickTop="1" thickBot="1">
      <c r="A37" s="87" t="s">
        <v>59</v>
      </c>
      <c r="B37" s="88" t="s">
        <v>60</v>
      </c>
      <c r="C37" s="88" t="s">
        <v>61</v>
      </c>
      <c r="D37" s="88" t="s">
        <v>62</v>
      </c>
      <c r="E37" s="88" t="s">
        <v>63</v>
      </c>
    </row>
    <row r="38" spans="1:5" ht="16.5" thickTop="1" thickBot="1">
      <c r="A38" s="90"/>
      <c r="B38" s="95"/>
      <c r="C38" s="95"/>
      <c r="D38" s="95"/>
      <c r="E38" s="95"/>
    </row>
    <row r="39" spans="1:5" ht="16.5" thickTop="1" thickBot="1">
      <c r="A39" s="92" t="s">
        <v>64</v>
      </c>
      <c r="B39" s="93">
        <v>16.853069999999999</v>
      </c>
      <c r="C39" s="93">
        <v>1.0812390000000001</v>
      </c>
      <c r="D39" s="93">
        <v>15.586819999999999</v>
      </c>
      <c r="E39" s="93">
        <v>0</v>
      </c>
    </row>
    <row r="40" spans="1:5" ht="16.5" thickTop="1" thickBot="1">
      <c r="A40" s="92" t="s">
        <v>54</v>
      </c>
      <c r="B40" s="94">
        <v>-1.14E-7</v>
      </c>
      <c r="C40" s="94">
        <v>6.3799999999999999E-9</v>
      </c>
      <c r="D40" s="93">
        <v>-17.936540000000001</v>
      </c>
      <c r="E40" s="93">
        <v>0</v>
      </c>
    </row>
    <row r="41" spans="1:5" ht="16.5" thickTop="1" thickBot="1">
      <c r="A41" s="92" t="s">
        <v>80</v>
      </c>
      <c r="B41" s="94">
        <v>6.0999999999999998E-7</v>
      </c>
      <c r="C41" s="94">
        <v>2.03E-8</v>
      </c>
      <c r="D41" s="93">
        <v>30.100829999999998</v>
      </c>
      <c r="E41" s="93">
        <v>0</v>
      </c>
    </row>
    <row r="42" spans="1:5" ht="16.5" thickTop="1" thickBot="1">
      <c r="A42" s="92" t="s">
        <v>81</v>
      </c>
      <c r="B42" s="94">
        <v>1.75E-6</v>
      </c>
      <c r="C42" s="94">
        <v>4.4900000000000001E-7</v>
      </c>
      <c r="D42" s="93">
        <v>3.8932989999999998</v>
      </c>
      <c r="E42" s="93">
        <v>1.15E-2</v>
      </c>
    </row>
    <row r="43" spans="1:5" ht="16.5" thickTop="1" thickBot="1">
      <c r="A43" s="90"/>
      <c r="B43" s="91"/>
      <c r="C43" s="91"/>
      <c r="D43" s="91"/>
      <c r="E43" s="91"/>
    </row>
    <row r="44" spans="1:5" ht="16.5" thickTop="1" thickBot="1">
      <c r="A44" s="92" t="s">
        <v>67</v>
      </c>
      <c r="B44" s="93">
        <v>0.99665199999999998</v>
      </c>
      <c r="C44" s="93" t="s">
        <v>68</v>
      </c>
      <c r="D44" s="91"/>
      <c r="E44" s="93">
        <v>19.005559999999999</v>
      </c>
    </row>
    <row r="45" spans="1:5" ht="16.5" thickTop="1" thickBot="1">
      <c r="A45" s="92" t="s">
        <v>69</v>
      </c>
      <c r="B45" s="93">
        <v>0.99464300000000005</v>
      </c>
      <c r="C45" s="93" t="s">
        <v>70</v>
      </c>
      <c r="D45" s="91"/>
      <c r="E45" s="93">
        <v>2.3150919999999999</v>
      </c>
    </row>
    <row r="46" spans="1:5" ht="16.5" thickTop="1" thickBot="1">
      <c r="A46" s="92" t="s">
        <v>71</v>
      </c>
      <c r="B46" s="93">
        <v>0.16945299999999999</v>
      </c>
      <c r="C46" s="93" t="s">
        <v>72</v>
      </c>
      <c r="D46" s="91"/>
      <c r="E46" s="93">
        <v>-0.41138000000000002</v>
      </c>
    </row>
    <row r="47" spans="1:5" ht="16.5" thickTop="1" thickBot="1">
      <c r="A47" s="92" t="s">
        <v>73</v>
      </c>
      <c r="B47" s="93">
        <v>0.143571</v>
      </c>
      <c r="C47" s="93" t="s">
        <v>74</v>
      </c>
      <c r="D47" s="91"/>
      <c r="E47" s="93">
        <v>-0.32373000000000002</v>
      </c>
    </row>
    <row r="48" spans="1:5" ht="16.5" thickTop="1" thickBot="1">
      <c r="A48" s="92" t="s">
        <v>75</v>
      </c>
      <c r="B48" s="93">
        <v>5.8512209999999998</v>
      </c>
      <c r="C48" s="93" t="s">
        <v>76</v>
      </c>
      <c r="D48" s="91"/>
      <c r="E48" s="93">
        <v>496.0795</v>
      </c>
    </row>
    <row r="49" spans="1:5" ht="16.5" thickTop="1" thickBot="1">
      <c r="A49" s="92" t="s">
        <v>77</v>
      </c>
      <c r="B49" s="93">
        <v>2.1384180000000002</v>
      </c>
      <c r="C49" s="93" t="s">
        <v>78</v>
      </c>
      <c r="D49" s="91"/>
      <c r="E49" s="93">
        <v>9.9999999999999995E-7</v>
      </c>
    </row>
    <row r="50" spans="1:5" ht="15.75" thickTop="1"/>
  </sheetData>
  <mergeCells count="2">
    <mergeCell ref="B1:E1"/>
    <mergeCell ref="F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HSBC CAR</vt:lpstr>
      <vt:lpstr>SAMBA CAR</vt:lpstr>
      <vt:lpstr>CIB CAR</vt:lpstr>
      <vt:lpstr>CAE CAR</vt:lpstr>
      <vt:lpstr>UNBE CAR</vt:lpstr>
      <vt:lpstr>eviews</vt:lpstr>
    </vt:vector>
  </TitlesOfParts>
  <Company>Nokia Siemens Networks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fujitsu</dc:creator>
  <cp:lastModifiedBy>fujitsu</cp:lastModifiedBy>
  <dcterms:created xsi:type="dcterms:W3CDTF">2017-12-04T09:24:30Z</dcterms:created>
  <dcterms:modified xsi:type="dcterms:W3CDTF">2018-10-10T15:36:18Z</dcterms:modified>
</cp:coreProperties>
</file>